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46883196e798036/Desktop/Gladwin 2026/"/>
    </mc:Choice>
  </mc:AlternateContent>
  <xr:revisionPtr revIDLastSave="12" documentId="8_{8DF9032D-937F-4E27-ABA7-4CC3CB6DB129}" xr6:coauthVersionLast="47" xr6:coauthVersionMax="47" xr10:uidLastSave="{CE04ED59-4548-4640-886D-E6A55C7857B0}"/>
  <bookViews>
    <workbookView xWindow="-120" yWindow="-120" windowWidth="20730" windowHeight="11040" xr2:uid="{57F32E6C-AE41-4F1B-B65B-A8DCB4F30A6B}"/>
  </bookViews>
  <sheets>
    <sheet name="E.C.F. Analysis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2" l="1"/>
  <c r="L2" i="2"/>
  <c r="P2" i="2" s="1"/>
  <c r="I3" i="2"/>
  <c r="L3" i="2"/>
  <c r="N3" i="2" s="1"/>
  <c r="I4" i="2"/>
  <c r="L4" i="2"/>
  <c r="N4" i="2" s="1"/>
  <c r="I5" i="2"/>
  <c r="L5" i="2"/>
  <c r="N5" i="2" s="1"/>
  <c r="I6" i="2"/>
  <c r="L6" i="2"/>
  <c r="P6" i="2" s="1"/>
  <c r="I7" i="2"/>
  <c r="L7" i="2"/>
  <c r="N7" i="2" s="1"/>
  <c r="I8" i="2"/>
  <c r="L8" i="2"/>
  <c r="P8" i="2" s="1"/>
  <c r="I9" i="2"/>
  <c r="L9" i="2"/>
  <c r="N9" i="2" s="1"/>
  <c r="I10" i="2"/>
  <c r="L10" i="2"/>
  <c r="N10" i="2" s="1"/>
  <c r="I11" i="2"/>
  <c r="L11" i="2"/>
  <c r="P11" i="2" s="1"/>
  <c r="I12" i="2"/>
  <c r="L12" i="2"/>
  <c r="P12" i="2" s="1"/>
  <c r="I13" i="2"/>
  <c r="L13" i="2"/>
  <c r="N13" i="2" s="1"/>
  <c r="I14" i="2"/>
  <c r="L14" i="2"/>
  <c r="N14" i="2" s="1"/>
  <c r="I15" i="2"/>
  <c r="L15" i="2"/>
  <c r="P15" i="2" s="1"/>
  <c r="I16" i="2"/>
  <c r="L16" i="2"/>
  <c r="N16" i="2" s="1"/>
  <c r="I17" i="2"/>
  <c r="L17" i="2"/>
  <c r="N17" i="2" s="1"/>
  <c r="I18" i="2"/>
  <c r="L18" i="2"/>
  <c r="P18" i="2" s="1"/>
  <c r="I19" i="2"/>
  <c r="L19" i="2"/>
  <c r="N19" i="2" s="1"/>
  <c r="I20" i="2"/>
  <c r="L20" i="2"/>
  <c r="N20" i="2" s="1"/>
  <c r="I21" i="2"/>
  <c r="L21" i="2"/>
  <c r="N21" i="2" s="1"/>
  <c r="I22" i="2"/>
  <c r="L22" i="2"/>
  <c r="P22" i="2" s="1"/>
  <c r="I23" i="2"/>
  <c r="L23" i="2"/>
  <c r="N23" i="2" s="1"/>
  <c r="I24" i="2"/>
  <c r="L24" i="2"/>
  <c r="N24" i="2" s="1"/>
  <c r="I25" i="2"/>
  <c r="L25" i="2"/>
  <c r="P25" i="2" s="1"/>
  <c r="I26" i="2"/>
  <c r="L26" i="2"/>
  <c r="N26" i="2" s="1"/>
  <c r="I27" i="2"/>
  <c r="L27" i="2"/>
  <c r="N27" i="2" s="1"/>
  <c r="D28" i="2"/>
  <c r="G28" i="2"/>
  <c r="H28" i="2"/>
  <c r="J28" i="2"/>
  <c r="M28" i="2"/>
  <c r="P14" i="2" l="1"/>
  <c r="P17" i="2"/>
  <c r="P5" i="2"/>
  <c r="N6" i="2"/>
  <c r="P21" i="2"/>
  <c r="N11" i="2"/>
  <c r="I30" i="2"/>
  <c r="N25" i="2"/>
  <c r="N30" i="2" s="1"/>
  <c r="P27" i="2"/>
  <c r="N8" i="2"/>
  <c r="P20" i="2"/>
  <c r="N2" i="2"/>
  <c r="N22" i="2"/>
  <c r="N15" i="2"/>
  <c r="P10" i="2"/>
  <c r="P7" i="2"/>
  <c r="N12" i="2"/>
  <c r="P4" i="2"/>
  <c r="I29" i="2"/>
  <c r="P24" i="2"/>
  <c r="N18" i="2"/>
  <c r="P23" i="2"/>
  <c r="P16" i="2"/>
  <c r="P9" i="2"/>
  <c r="P3" i="2"/>
  <c r="L28" i="2"/>
  <c r="N29" i="2" s="1"/>
  <c r="P26" i="2"/>
  <c r="P19" i="2"/>
  <c r="P13" i="2"/>
  <c r="Q29" i="2" l="1"/>
  <c r="P28" i="2"/>
  <c r="R5" i="2"/>
  <c r="R11" i="2"/>
  <c r="R13" i="2"/>
  <c r="R4" i="2"/>
  <c r="R10" i="2"/>
  <c r="R17" i="2"/>
  <c r="R16" i="2"/>
  <c r="R6" i="2"/>
  <c r="R2" i="2"/>
  <c r="R8" i="2"/>
  <c r="R15" i="2"/>
  <c r="R22" i="2"/>
  <c r="R19" i="2"/>
  <c r="R26" i="2"/>
  <c r="R24" i="2"/>
  <c r="R23" i="2"/>
  <c r="R20" i="2"/>
  <c r="R27" i="2"/>
  <c r="R7" i="2"/>
  <c r="R14" i="2"/>
  <c r="R21" i="2"/>
  <c r="R12" i="2"/>
  <c r="R18" i="2"/>
  <c r="R25" i="2"/>
  <c r="R3" i="2"/>
  <c r="R9" i="2"/>
  <c r="R28" i="2"/>
  <c r="Q30" i="2" l="1"/>
  <c r="S30" i="2" s="1"/>
</calcChain>
</file>

<file path=xl/sharedStrings.xml><?xml version="1.0" encoding="utf-8"?>
<sst xmlns="http://schemas.openxmlformats.org/spreadsheetml/2006/main" count="186" uniqueCount="88">
  <si>
    <t>Parcel Number</t>
  </si>
  <si>
    <t>Street Address</t>
  </si>
  <si>
    <t>Sale Date</t>
  </si>
  <si>
    <t>Sale Price</t>
  </si>
  <si>
    <t>Instr.</t>
  </si>
  <si>
    <t>Terms of Sale</t>
  </si>
  <si>
    <t>Adj. Sale $</t>
  </si>
  <si>
    <t>Cur. Asmnt.</t>
  </si>
  <si>
    <t>Asd/Adj. Sale</t>
  </si>
  <si>
    <t>Cur. Appraisal</t>
  </si>
  <si>
    <t>Land + Yard</t>
  </si>
  <si>
    <t>Bldg. Residual</t>
  </si>
  <si>
    <t>Cost Man. $</t>
  </si>
  <si>
    <t>E.C.F.</t>
  </si>
  <si>
    <t>Floor Area</t>
  </si>
  <si>
    <t>$/Sq.Ft.</t>
  </si>
  <si>
    <t>ECF Area</t>
  </si>
  <si>
    <t>Dev. by Mean (%)</t>
  </si>
  <si>
    <t>Building Style</t>
  </si>
  <si>
    <t>WD</t>
  </si>
  <si>
    <t>03-ARM'S LENGTH</t>
  </si>
  <si>
    <t>outly</t>
  </si>
  <si>
    <t>Ranch</t>
  </si>
  <si>
    <t>080-004-400-001-00</t>
  </si>
  <si>
    <t>3239 N HOCKADAY ROAD</t>
  </si>
  <si>
    <t>080-006-300-002-11</t>
  </si>
  <si>
    <t>3050 N M-18</t>
  </si>
  <si>
    <t>080-008-100-003-01</t>
  </si>
  <si>
    <t>2240 SOUTHWELL ROAD</t>
  </si>
  <si>
    <t>Two-Story</t>
  </si>
  <si>
    <t>080-009-400-001-13</t>
  </si>
  <si>
    <t>1578 W EATON ROAD</t>
  </si>
  <si>
    <t>080-013-401-002-04</t>
  </si>
  <si>
    <t>2153 N M-30</t>
  </si>
  <si>
    <t>rvfrt</t>
  </si>
  <si>
    <t>080-013-401-002-20</t>
  </si>
  <si>
    <t>2194 SUGAR RIVER TRAIL</t>
  </si>
  <si>
    <t>080-020-401-002-00</t>
  </si>
  <si>
    <t>2240 W RIDGE ROAD</t>
  </si>
  <si>
    <t>080-020-404-002-00</t>
  </si>
  <si>
    <t>2056 W RIDGE ROAD</t>
  </si>
  <si>
    <t>080-021-100-001-01</t>
  </si>
  <si>
    <t>1553 WAGARVILLE ROAD</t>
  </si>
  <si>
    <t>080-021-300-002-01</t>
  </si>
  <si>
    <t>2164 RIDGE ROAD</t>
  </si>
  <si>
    <t>080-022-200-001-00</t>
  </si>
  <si>
    <t>1279 WAGARVILLE ROAD</t>
  </si>
  <si>
    <t>080-024-200-001-00</t>
  </si>
  <si>
    <t>315 WAGARVILLE ROAD</t>
  </si>
  <si>
    <t>080-027-300-001-00</t>
  </si>
  <si>
    <t>1144 N HOCKADAY ROAD</t>
  </si>
  <si>
    <t>080-027-300-002-01</t>
  </si>
  <si>
    <t>1080 N HOCKADAY ROAD</t>
  </si>
  <si>
    <t>080-027-303-003-00</t>
  </si>
  <si>
    <t>1050 N HOCKADAY ROAD</t>
  </si>
  <si>
    <t>080-027-304-001-10</t>
  </si>
  <si>
    <t>1390 W YOUNGS ROAD</t>
  </si>
  <si>
    <t>080-028-101-001-30</t>
  </si>
  <si>
    <t>1435 HOCKADAY ROAD</t>
  </si>
  <si>
    <t>080-028-101-003-00</t>
  </si>
  <si>
    <t>1591 W RIDGE ROAD</t>
  </si>
  <si>
    <t>080-029-403-002-00</t>
  </si>
  <si>
    <t>2190 YOUNGS ROAD</t>
  </si>
  <si>
    <t>080-032-303-001-01</t>
  </si>
  <si>
    <t>2450 WEBER ROAD</t>
  </si>
  <si>
    <t>080-033-100-005-00</t>
  </si>
  <si>
    <t>945 N HOCKADAY ROAD</t>
  </si>
  <si>
    <t>080-033-304-100-01</t>
  </si>
  <si>
    <t>1880 WEBER ROAD</t>
  </si>
  <si>
    <t>080-034-300-003-00</t>
  </si>
  <si>
    <t>716 N HOCKADAY ROAD</t>
  </si>
  <si>
    <t>080-036-400-007-00</t>
  </si>
  <si>
    <t>546 N M-30</t>
  </si>
  <si>
    <t>080-150-000-007-00</t>
  </si>
  <si>
    <t>2944 W YOUNGS ROAD</t>
  </si>
  <si>
    <t>080-150-000-009-01</t>
  </si>
  <si>
    <t>1078 N M-18</t>
  </si>
  <si>
    <t>Totals:</t>
  </si>
  <si>
    <t>Sale. Ratio =&gt;</t>
  </si>
  <si>
    <t>E.C.F. =&gt;</t>
  </si>
  <si>
    <t>Std. Deviation=&gt;</t>
  </si>
  <si>
    <t>Std. Dev. =&gt;</t>
  </si>
  <si>
    <t>Ave. E.C.F. =&gt;</t>
  </si>
  <si>
    <t>Ave. Variance=&gt;</t>
  </si>
  <si>
    <t>Coefficient of Var=&gt;</t>
  </si>
  <si>
    <t>Used .993</t>
  </si>
  <si>
    <t>.937 in 2025</t>
  </si>
  <si>
    <t>Residential and Riverfront were combined for the ECF analysis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</si>
</sst>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_);[Red]\(&quot;$&quot;#,##0\)"/>
    <numFmt numFmtId="164" formatCode="#0.00_);[Red]\(#0.00\)"/>
    <numFmt numFmtId="165" formatCode="mm/dd/yy"/>
    <numFmt numFmtId="166" formatCode="#0.000_);[Red]\(#0.000\)"/>
    <numFmt numFmtId="167" formatCode="&quot;$&quot;#0.00_);[Red]\(&quot;$&quot;#0.00\)"/>
    <numFmt numFmtId="168" formatCode="#0.0000_);[Red]\(#0.0000\)"/>
  </numFmts>
  <fonts count="4" x14ac:knownFonts="1">
    <font>
      <sz val="11"/>
      <color theme="1"/>
      <name val="Aptos Narrow"/>
      <family val="2"/>
      <scheme val="minor"/>
    </font>
    <font>
      <b/>
      <sz val="11"/>
      <color rgb="FFFFFFFF"/>
      <name val="Aptos Narrow"/>
      <family val="2"/>
      <scheme val="minor"/>
    </font>
    <font>
      <b/>
      <sz val="11"/>
      <color rgb="FF00000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solid">
        <fgColor rgb="FFFFFFFF"/>
        <bgColor indexed="64"/>
      </patternFill>
    </fill>
  </fills>
  <borders count="3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2" fillId="3" borderId="1" xfId="0" applyFont="1" applyFill="1" applyBorder="1"/>
    <xf numFmtId="0" fontId="2" fillId="3" borderId="0" xfId="0" applyFont="1" applyFill="1"/>
    <xf numFmtId="0" fontId="2" fillId="3" borderId="2" xfId="0" applyFont="1" applyFill="1" applyBorder="1"/>
    <xf numFmtId="6" fontId="1" fillId="2" borderId="0" xfId="0" applyNumberFormat="1" applyFont="1" applyFill="1" applyAlignment="1">
      <alignment horizontal="center"/>
    </xf>
    <xf numFmtId="6" fontId="0" fillId="0" borderId="0" xfId="0" applyNumberFormat="1"/>
    <xf numFmtId="6" fontId="2" fillId="3" borderId="1" xfId="0" applyNumberFormat="1" applyFont="1" applyFill="1" applyBorder="1"/>
    <xf numFmtId="6" fontId="2" fillId="3" borderId="0" xfId="0" applyNumberFormat="1" applyFont="1" applyFill="1"/>
    <xf numFmtId="6" fontId="2" fillId="3" borderId="2" xfId="0" applyNumberFormat="1" applyFont="1" applyFill="1" applyBorder="1"/>
    <xf numFmtId="164" fontId="1" fillId="2" borderId="0" xfId="0" applyNumberFormat="1" applyFont="1" applyFill="1" applyAlignment="1">
      <alignment horizontal="center"/>
    </xf>
    <xf numFmtId="164" fontId="0" fillId="0" borderId="0" xfId="0" applyNumberFormat="1"/>
    <xf numFmtId="164" fontId="2" fillId="3" borderId="1" xfId="0" applyNumberFormat="1" applyFont="1" applyFill="1" applyBorder="1"/>
    <xf numFmtId="164" fontId="2" fillId="3" borderId="0" xfId="0" applyNumberFormat="1" applyFont="1" applyFill="1"/>
    <xf numFmtId="164" fontId="2" fillId="3" borderId="2" xfId="0" applyNumberFormat="1" applyFont="1" applyFill="1" applyBorder="1"/>
    <xf numFmtId="165" fontId="1" fillId="2" borderId="0" xfId="0" applyNumberFormat="1" applyFont="1" applyFill="1" applyAlignment="1">
      <alignment horizontal="center"/>
    </xf>
    <xf numFmtId="165" fontId="0" fillId="0" borderId="0" xfId="0" applyNumberFormat="1"/>
    <xf numFmtId="165" fontId="2" fillId="3" borderId="1" xfId="0" applyNumberFormat="1" applyFont="1" applyFill="1" applyBorder="1"/>
    <xf numFmtId="165" fontId="2" fillId="3" borderId="0" xfId="0" applyNumberFormat="1" applyFont="1" applyFill="1"/>
    <xf numFmtId="165" fontId="2" fillId="3" borderId="2" xfId="0" applyNumberFormat="1" applyFont="1" applyFill="1" applyBorder="1"/>
    <xf numFmtId="166" fontId="1" fillId="2" borderId="0" xfId="0" applyNumberFormat="1" applyFont="1" applyFill="1" applyAlignment="1">
      <alignment horizontal="center"/>
    </xf>
    <xf numFmtId="166" fontId="0" fillId="0" borderId="0" xfId="0" applyNumberFormat="1"/>
    <xf numFmtId="166" fontId="2" fillId="3" borderId="1" xfId="0" applyNumberFormat="1" applyFont="1" applyFill="1" applyBorder="1"/>
    <xf numFmtId="166" fontId="2" fillId="3" borderId="0" xfId="0" applyNumberFormat="1" applyFont="1" applyFill="1"/>
    <xf numFmtId="166" fontId="2" fillId="3" borderId="2" xfId="0" applyNumberFormat="1" applyFont="1" applyFill="1" applyBorder="1"/>
    <xf numFmtId="38" fontId="1" fillId="2" borderId="0" xfId="0" applyNumberFormat="1" applyFont="1" applyFill="1" applyAlignment="1">
      <alignment horizontal="center"/>
    </xf>
    <xf numFmtId="38" fontId="0" fillId="0" borderId="0" xfId="0" applyNumberFormat="1"/>
    <xf numFmtId="38" fontId="2" fillId="3" borderId="1" xfId="0" applyNumberFormat="1" applyFont="1" applyFill="1" applyBorder="1"/>
    <xf numFmtId="38" fontId="2" fillId="3" borderId="0" xfId="0" applyNumberFormat="1" applyFont="1" applyFill="1"/>
    <xf numFmtId="38" fontId="2" fillId="3" borderId="2" xfId="0" applyNumberFormat="1" applyFont="1" applyFill="1" applyBorder="1"/>
    <xf numFmtId="167" fontId="1" fillId="2" borderId="0" xfId="0" applyNumberFormat="1" applyFont="1" applyFill="1" applyAlignment="1">
      <alignment horizontal="center"/>
    </xf>
    <xf numFmtId="167" fontId="0" fillId="0" borderId="0" xfId="0" applyNumberFormat="1"/>
    <xf numFmtId="167" fontId="2" fillId="3" borderId="1" xfId="0" applyNumberFormat="1" applyFont="1" applyFill="1" applyBorder="1"/>
    <xf numFmtId="167" fontId="2" fillId="3" borderId="0" xfId="0" applyNumberFormat="1" applyFont="1" applyFill="1"/>
    <xf numFmtId="167" fontId="2" fillId="3" borderId="2" xfId="0" applyNumberFormat="1" applyFont="1" applyFill="1" applyBorder="1"/>
    <xf numFmtId="49" fontId="1" fillId="2" borderId="0" xfId="0" applyNumberFormat="1" applyFont="1" applyFill="1" applyAlignment="1">
      <alignment horizontal="right"/>
    </xf>
    <xf numFmtId="49" fontId="0" fillId="0" borderId="0" xfId="0" quotePrefix="1" applyNumberFormat="1" applyAlignment="1">
      <alignment horizontal="right"/>
    </xf>
    <xf numFmtId="49" fontId="2" fillId="3" borderId="1" xfId="0" applyNumberFormat="1" applyFont="1" applyFill="1" applyBorder="1" applyAlignment="1">
      <alignment horizontal="right"/>
    </xf>
    <xf numFmtId="49" fontId="2" fillId="3" borderId="0" xfId="0" applyNumberFormat="1" applyFont="1" applyFill="1" applyAlignment="1">
      <alignment horizontal="right"/>
    </xf>
    <xf numFmtId="49" fontId="0" fillId="0" borderId="0" xfId="0" applyNumberFormat="1" applyAlignment="1">
      <alignment horizontal="right"/>
    </xf>
    <xf numFmtId="168" fontId="1" fillId="2" borderId="0" xfId="0" applyNumberFormat="1" applyFont="1" applyFill="1" applyAlignment="1">
      <alignment horizontal="center"/>
    </xf>
    <xf numFmtId="168" fontId="0" fillId="0" borderId="0" xfId="0" applyNumberFormat="1"/>
    <xf numFmtId="168" fontId="2" fillId="3" borderId="1" xfId="0" applyNumberFormat="1" applyFont="1" applyFill="1" applyBorder="1"/>
    <xf numFmtId="168" fontId="2" fillId="3" borderId="0" xfId="0" applyNumberFormat="1" applyFont="1" applyFill="1"/>
    <xf numFmtId="168" fontId="2" fillId="3" borderId="2" xfId="0" applyNumberFormat="1" applyFont="1" applyFill="1" applyBorder="1"/>
    <xf numFmtId="168" fontId="2" fillId="3" borderId="2" xfId="0" applyNumberFormat="1" applyFont="1" applyFill="1" applyBorder="1" applyAlignment="1">
      <alignment horizontal="right"/>
    </xf>
    <xf numFmtId="6" fontId="3" fillId="0" borderId="0" xfId="0" applyNumberFormat="1" applyFont="1"/>
  </cellXfs>
  <cellStyles count="1">
    <cellStyle name="Normal" xfId="0" builtinId="0"/>
  </cellStyles>
  <dxfs count="2">
    <dxf>
      <fill>
        <patternFill>
          <bgColor rgb="FFFFFFFF"/>
        </patternFill>
      </fill>
    </dxf>
    <dxf>
      <fill>
        <patternFill>
          <bgColor rgb="FFA7E4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E81A32-A496-43E2-B8F5-1B4A7EEFC5C0}">
  <dimension ref="A1:AQ32"/>
  <sheetViews>
    <sheetView tabSelected="1" view="pageLayout" zoomScaleNormal="100" workbookViewId="0">
      <selection activeCell="R1" sqref="R1:R1048576"/>
    </sheetView>
  </sheetViews>
  <sheetFormatPr defaultRowHeight="15" x14ac:dyDescent="0.25"/>
  <cols>
    <col min="1" max="1" width="19.85546875" customWidth="1"/>
    <col min="2" max="2" width="23.85546875" customWidth="1"/>
    <col min="3" max="3" width="16.7109375" style="17" customWidth="1"/>
    <col min="4" max="4" width="17.7109375" style="7" customWidth="1"/>
    <col min="5" max="5" width="8.7109375" customWidth="1"/>
    <col min="6" max="6" width="20.140625" customWidth="1"/>
    <col min="7" max="7" width="15.85546875" style="7" customWidth="1"/>
    <col min="8" max="8" width="17.7109375" style="7" customWidth="1"/>
    <col min="9" max="9" width="18.7109375" style="12" customWidth="1"/>
    <col min="10" max="10" width="17.7109375" style="7" customWidth="1"/>
    <col min="11" max="11" width="16.7109375" style="7" customWidth="1"/>
    <col min="12" max="12" width="19.7109375" style="7" customWidth="1"/>
    <col min="13" max="13" width="16.7109375" style="7" customWidth="1"/>
    <col min="14" max="14" width="10.7109375" style="22" customWidth="1"/>
    <col min="15" max="15" width="15.7109375" style="27" customWidth="1"/>
    <col min="16" max="16" width="13.7109375" style="32" customWidth="1"/>
    <col min="17" max="17" width="10" style="40" customWidth="1"/>
    <col min="18" max="18" width="17" style="42" customWidth="1"/>
    <col min="19" max="19" width="13.28515625" customWidth="1"/>
  </cols>
  <sheetData>
    <row r="1" spans="1:43" x14ac:dyDescent="0.25">
      <c r="A1" s="1" t="s">
        <v>0</v>
      </c>
      <c r="B1" s="1" t="s">
        <v>1</v>
      </c>
      <c r="C1" s="16" t="s">
        <v>2</v>
      </c>
      <c r="D1" s="6" t="s">
        <v>3</v>
      </c>
      <c r="E1" s="1" t="s">
        <v>4</v>
      </c>
      <c r="F1" s="1" t="s">
        <v>5</v>
      </c>
      <c r="G1" s="6" t="s">
        <v>6</v>
      </c>
      <c r="H1" s="6" t="s">
        <v>7</v>
      </c>
      <c r="I1" s="11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21" t="s">
        <v>13</v>
      </c>
      <c r="O1" s="26" t="s">
        <v>14</v>
      </c>
      <c r="P1" s="31" t="s">
        <v>15</v>
      </c>
      <c r="Q1" s="36" t="s">
        <v>16</v>
      </c>
      <c r="R1" s="41" t="s">
        <v>17</v>
      </c>
      <c r="S1" s="1" t="s">
        <v>18</v>
      </c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</row>
    <row r="2" spans="1:43" x14ac:dyDescent="0.25">
      <c r="A2" t="s">
        <v>23</v>
      </c>
      <c r="B2" t="s">
        <v>24</v>
      </c>
      <c r="C2" s="17">
        <v>45002</v>
      </c>
      <c r="D2" s="7">
        <v>141000</v>
      </c>
      <c r="E2" t="s">
        <v>19</v>
      </c>
      <c r="F2" t="s">
        <v>20</v>
      </c>
      <c r="G2" s="7">
        <v>141000</v>
      </c>
      <c r="H2" s="7">
        <v>74400</v>
      </c>
      <c r="I2" s="12">
        <f t="shared" ref="I2:I27" si="0">H2/G2*100</f>
        <v>52.765957446808507</v>
      </c>
      <c r="J2" s="7">
        <v>148756</v>
      </c>
      <c r="K2" s="7">
        <v>26686</v>
      </c>
      <c r="L2" s="7">
        <f t="shared" ref="L2:L27" si="1">G2-K2</f>
        <v>114314</v>
      </c>
      <c r="M2" s="7">
        <v>130277.484375</v>
      </c>
      <c r="N2" s="22">
        <f t="shared" ref="N2:N27" si="2">L2/M2</f>
        <v>0.87746551561396768</v>
      </c>
      <c r="O2" s="27">
        <v>1040</v>
      </c>
      <c r="P2" s="32">
        <f t="shared" ref="P2:P27" si="3">L2/O2</f>
        <v>109.91730769230769</v>
      </c>
      <c r="Q2" s="37" t="s">
        <v>21</v>
      </c>
      <c r="R2" s="42">
        <f>ABS(N30-N2)*100</f>
        <v>7.4891378011539667</v>
      </c>
      <c r="S2" t="s">
        <v>22</v>
      </c>
    </row>
    <row r="3" spans="1:43" x14ac:dyDescent="0.25">
      <c r="A3" t="s">
        <v>25</v>
      </c>
      <c r="B3" t="s">
        <v>26</v>
      </c>
      <c r="C3" s="17">
        <v>45150</v>
      </c>
      <c r="D3" s="7">
        <v>77000</v>
      </c>
      <c r="E3" t="s">
        <v>19</v>
      </c>
      <c r="F3" t="s">
        <v>20</v>
      </c>
      <c r="G3" s="7">
        <v>77000</v>
      </c>
      <c r="H3" s="7">
        <v>42700</v>
      </c>
      <c r="I3" s="12">
        <f t="shared" si="0"/>
        <v>55.454545454545453</v>
      </c>
      <c r="J3" s="7">
        <v>85308</v>
      </c>
      <c r="K3" s="7">
        <v>30850</v>
      </c>
      <c r="L3" s="7">
        <f t="shared" si="1"/>
        <v>46150</v>
      </c>
      <c r="M3" s="7">
        <v>58119.53125</v>
      </c>
      <c r="N3" s="22">
        <f t="shared" si="2"/>
        <v>0.79405320393047729</v>
      </c>
      <c r="O3" s="27">
        <v>972</v>
      </c>
      <c r="P3" s="32">
        <f t="shared" si="3"/>
        <v>47.479423868312757</v>
      </c>
      <c r="Q3" s="37" t="s">
        <v>21</v>
      </c>
      <c r="R3" s="42">
        <f>ABS(N30-N3)*100</f>
        <v>15.830368969503006</v>
      </c>
      <c r="S3" t="s">
        <v>22</v>
      </c>
    </row>
    <row r="4" spans="1:43" x14ac:dyDescent="0.25">
      <c r="A4" t="s">
        <v>27</v>
      </c>
      <c r="B4" t="s">
        <v>28</v>
      </c>
      <c r="C4" s="17">
        <v>44743</v>
      </c>
      <c r="D4" s="7">
        <v>199000</v>
      </c>
      <c r="E4" t="s">
        <v>19</v>
      </c>
      <c r="F4" t="s">
        <v>20</v>
      </c>
      <c r="G4" s="7">
        <v>199000</v>
      </c>
      <c r="H4" s="7">
        <v>88500</v>
      </c>
      <c r="I4" s="12">
        <f t="shared" si="0"/>
        <v>44.472361809045225</v>
      </c>
      <c r="J4" s="7">
        <v>177095</v>
      </c>
      <c r="K4" s="7">
        <v>21889</v>
      </c>
      <c r="L4" s="7">
        <f t="shared" si="1"/>
        <v>177111</v>
      </c>
      <c r="M4" s="7">
        <v>165641.40625</v>
      </c>
      <c r="N4" s="22">
        <f t="shared" si="2"/>
        <v>1.0692435183307314</v>
      </c>
      <c r="O4" s="27">
        <v>2010</v>
      </c>
      <c r="P4" s="32">
        <f t="shared" si="3"/>
        <v>88.114925373134326</v>
      </c>
      <c r="Q4" s="37" t="s">
        <v>21</v>
      </c>
      <c r="R4" s="42">
        <f>ABS(N30-N4)*100</f>
        <v>11.688662470522404</v>
      </c>
      <c r="S4" t="s">
        <v>29</v>
      </c>
    </row>
    <row r="5" spans="1:43" x14ac:dyDescent="0.25">
      <c r="A5" t="s">
        <v>30</v>
      </c>
      <c r="B5" t="s">
        <v>31</v>
      </c>
      <c r="C5" s="17">
        <v>44690</v>
      </c>
      <c r="D5" s="7">
        <v>250000</v>
      </c>
      <c r="E5" t="s">
        <v>19</v>
      </c>
      <c r="F5" t="s">
        <v>20</v>
      </c>
      <c r="G5" s="7">
        <v>250000</v>
      </c>
      <c r="H5" s="7">
        <v>119300</v>
      </c>
      <c r="I5" s="12">
        <f t="shared" si="0"/>
        <v>47.72</v>
      </c>
      <c r="J5" s="7">
        <v>238500</v>
      </c>
      <c r="K5" s="7">
        <v>33474</v>
      </c>
      <c r="L5" s="7">
        <f t="shared" si="1"/>
        <v>216526</v>
      </c>
      <c r="M5" s="7">
        <v>218811.09375</v>
      </c>
      <c r="N5" s="22">
        <f t="shared" si="2"/>
        <v>0.98955677378674956</v>
      </c>
      <c r="O5" s="27">
        <v>1716</v>
      </c>
      <c r="P5" s="32">
        <f t="shared" si="3"/>
        <v>126.18065268065268</v>
      </c>
      <c r="Q5" s="37" t="s">
        <v>21</v>
      </c>
      <c r="R5" s="42">
        <f>ABS(N30-N5)*100</f>
        <v>3.7199880161242205</v>
      </c>
      <c r="S5" t="s">
        <v>29</v>
      </c>
    </row>
    <row r="6" spans="1:43" x14ac:dyDescent="0.25">
      <c r="A6" t="s">
        <v>32</v>
      </c>
      <c r="B6" t="s">
        <v>33</v>
      </c>
      <c r="C6" s="17">
        <v>45611</v>
      </c>
      <c r="D6" s="7">
        <v>365000</v>
      </c>
      <c r="E6" t="s">
        <v>19</v>
      </c>
      <c r="F6" t="s">
        <v>20</v>
      </c>
      <c r="G6" s="7">
        <v>365000</v>
      </c>
      <c r="H6" s="7">
        <v>164000</v>
      </c>
      <c r="I6" s="12">
        <f t="shared" si="0"/>
        <v>44.93150684931507</v>
      </c>
      <c r="J6" s="7">
        <v>327939</v>
      </c>
      <c r="K6" s="7">
        <v>69209</v>
      </c>
      <c r="L6" s="7">
        <f t="shared" si="1"/>
        <v>295791</v>
      </c>
      <c r="M6" s="7">
        <v>276125.9375</v>
      </c>
      <c r="N6" s="22">
        <f t="shared" si="2"/>
        <v>1.0712177301344608</v>
      </c>
      <c r="O6" s="27">
        <v>1608</v>
      </c>
      <c r="P6" s="32">
        <f t="shared" si="3"/>
        <v>183.94962686567163</v>
      </c>
      <c r="Q6" s="37" t="s">
        <v>34</v>
      </c>
      <c r="R6" s="42">
        <f>ABS(N30-N6)*100</f>
        <v>11.88608365089534</v>
      </c>
      <c r="S6" t="s">
        <v>29</v>
      </c>
    </row>
    <row r="7" spans="1:43" x14ac:dyDescent="0.25">
      <c r="A7" t="s">
        <v>35</v>
      </c>
      <c r="B7" t="s">
        <v>36</v>
      </c>
      <c r="C7" s="17">
        <v>45132</v>
      </c>
      <c r="D7" s="7">
        <v>430000</v>
      </c>
      <c r="E7" t="s">
        <v>19</v>
      </c>
      <c r="F7" t="s">
        <v>20</v>
      </c>
      <c r="G7" s="7">
        <v>430000</v>
      </c>
      <c r="H7" s="7">
        <v>192300</v>
      </c>
      <c r="I7" s="12">
        <f t="shared" si="0"/>
        <v>44.720930232558139</v>
      </c>
      <c r="J7" s="7">
        <v>384657</v>
      </c>
      <c r="K7" s="7">
        <v>72092</v>
      </c>
      <c r="L7" s="7">
        <f t="shared" si="1"/>
        <v>357908</v>
      </c>
      <c r="M7" s="7">
        <v>333580.5625</v>
      </c>
      <c r="N7" s="22">
        <f t="shared" si="2"/>
        <v>1.0729282225489383</v>
      </c>
      <c r="O7" s="27">
        <v>1984</v>
      </c>
      <c r="P7" s="32">
        <f t="shared" si="3"/>
        <v>180.39717741935485</v>
      </c>
      <c r="Q7" s="37" t="s">
        <v>34</v>
      </c>
      <c r="R7" s="42">
        <f>ABS(N30-N7)*100</f>
        <v>12.057132892343091</v>
      </c>
      <c r="S7" t="s">
        <v>22</v>
      </c>
    </row>
    <row r="8" spans="1:43" x14ac:dyDescent="0.25">
      <c r="A8" t="s">
        <v>37</v>
      </c>
      <c r="B8" t="s">
        <v>38</v>
      </c>
      <c r="C8" s="17">
        <v>44995</v>
      </c>
      <c r="D8" s="7">
        <v>290000</v>
      </c>
      <c r="E8" t="s">
        <v>19</v>
      </c>
      <c r="F8" t="s">
        <v>20</v>
      </c>
      <c r="G8" s="7">
        <v>290000</v>
      </c>
      <c r="H8" s="7">
        <v>167100</v>
      </c>
      <c r="I8" s="12">
        <f t="shared" si="0"/>
        <v>57.62068965517242</v>
      </c>
      <c r="J8" s="7">
        <v>334297</v>
      </c>
      <c r="K8" s="7">
        <v>210244</v>
      </c>
      <c r="L8" s="7">
        <f t="shared" si="1"/>
        <v>79756</v>
      </c>
      <c r="M8" s="7">
        <v>132393.8125</v>
      </c>
      <c r="N8" s="22">
        <f t="shared" si="2"/>
        <v>0.60241485983342313</v>
      </c>
      <c r="O8" s="27">
        <v>1642</v>
      </c>
      <c r="P8" s="32">
        <f t="shared" si="3"/>
        <v>48.572472594397077</v>
      </c>
      <c r="Q8" s="37" t="s">
        <v>21</v>
      </c>
      <c r="R8" s="42">
        <f>ABS(N30-N8)*100</f>
        <v>34.994203379208422</v>
      </c>
      <c r="S8" t="s">
        <v>29</v>
      </c>
    </row>
    <row r="9" spans="1:43" x14ac:dyDescent="0.25">
      <c r="A9" t="s">
        <v>39</v>
      </c>
      <c r="B9" t="s">
        <v>40</v>
      </c>
      <c r="C9" s="17">
        <v>45859</v>
      </c>
      <c r="D9" s="7">
        <v>255000</v>
      </c>
      <c r="E9" t="s">
        <v>19</v>
      </c>
      <c r="F9" t="s">
        <v>20</v>
      </c>
      <c r="G9" s="7">
        <v>255000</v>
      </c>
      <c r="H9" s="7">
        <v>109600</v>
      </c>
      <c r="I9" s="12">
        <f t="shared" si="0"/>
        <v>42.980392156862749</v>
      </c>
      <c r="J9" s="7">
        <v>219199</v>
      </c>
      <c r="K9" s="7">
        <v>35800</v>
      </c>
      <c r="L9" s="7">
        <f t="shared" si="1"/>
        <v>219200</v>
      </c>
      <c r="M9" s="7">
        <v>195729.984375</v>
      </c>
      <c r="N9" s="22">
        <f t="shared" si="2"/>
        <v>1.1199101696142462</v>
      </c>
      <c r="O9" s="27">
        <v>1296</v>
      </c>
      <c r="P9" s="32">
        <f t="shared" si="3"/>
        <v>169.1358024691358</v>
      </c>
      <c r="Q9" s="37" t="s">
        <v>21</v>
      </c>
      <c r="R9" s="42">
        <f>ABS(N30-N9)*100</f>
        <v>16.755327598873883</v>
      </c>
      <c r="S9" t="s">
        <v>29</v>
      </c>
    </row>
    <row r="10" spans="1:43" x14ac:dyDescent="0.25">
      <c r="A10" t="s">
        <v>41</v>
      </c>
      <c r="B10" t="s">
        <v>42</v>
      </c>
      <c r="C10" s="17">
        <v>44855</v>
      </c>
      <c r="D10" s="7">
        <v>159000</v>
      </c>
      <c r="E10" t="s">
        <v>19</v>
      </c>
      <c r="F10" t="s">
        <v>20</v>
      </c>
      <c r="G10" s="7">
        <v>159000</v>
      </c>
      <c r="H10" s="7">
        <v>96900</v>
      </c>
      <c r="I10" s="12">
        <f t="shared" si="0"/>
        <v>60.943396226415089</v>
      </c>
      <c r="J10" s="7">
        <v>193831</v>
      </c>
      <c r="K10" s="7">
        <v>23520</v>
      </c>
      <c r="L10" s="7">
        <f t="shared" si="1"/>
        <v>135480</v>
      </c>
      <c r="M10" s="7">
        <v>181762</v>
      </c>
      <c r="N10" s="22">
        <f t="shared" si="2"/>
        <v>0.74537031942870347</v>
      </c>
      <c r="O10" s="27">
        <v>1372</v>
      </c>
      <c r="P10" s="32">
        <f t="shared" si="3"/>
        <v>98.746355685131192</v>
      </c>
      <c r="Q10" s="37" t="s">
        <v>21</v>
      </c>
      <c r="R10" s="42">
        <f>ABS(N30-N10)*100</f>
        <v>20.698657419680387</v>
      </c>
      <c r="S10" t="s">
        <v>22</v>
      </c>
    </row>
    <row r="11" spans="1:43" x14ac:dyDescent="0.25">
      <c r="A11" t="s">
        <v>43</v>
      </c>
      <c r="B11" t="s">
        <v>44</v>
      </c>
      <c r="C11" s="17">
        <v>45217</v>
      </c>
      <c r="D11" s="7">
        <v>80000</v>
      </c>
      <c r="E11" t="s">
        <v>19</v>
      </c>
      <c r="F11" t="s">
        <v>20</v>
      </c>
      <c r="G11" s="7">
        <v>80000</v>
      </c>
      <c r="H11" s="7">
        <v>50600</v>
      </c>
      <c r="I11" s="12">
        <f t="shared" si="0"/>
        <v>63.249999999999993</v>
      </c>
      <c r="J11" s="7">
        <v>101164</v>
      </c>
      <c r="K11" s="7">
        <v>42175</v>
      </c>
      <c r="L11" s="7">
        <f t="shared" si="1"/>
        <v>37825</v>
      </c>
      <c r="M11" s="7">
        <v>62955.17578125</v>
      </c>
      <c r="N11" s="22">
        <f t="shared" si="2"/>
        <v>0.60082430921057739</v>
      </c>
      <c r="O11" s="27">
        <v>889</v>
      </c>
      <c r="P11" s="32">
        <f t="shared" si="3"/>
        <v>42.54780652418448</v>
      </c>
      <c r="Q11" s="37" t="s">
        <v>21</v>
      </c>
      <c r="R11" s="42">
        <f>ABS(N30-N11)*100</f>
        <v>35.153258441492994</v>
      </c>
      <c r="S11" t="s">
        <v>29</v>
      </c>
    </row>
    <row r="12" spans="1:43" x14ac:dyDescent="0.25">
      <c r="A12" t="s">
        <v>45</v>
      </c>
      <c r="B12" t="s">
        <v>46</v>
      </c>
      <c r="C12" s="17">
        <v>45496</v>
      </c>
      <c r="D12" s="7">
        <v>311000</v>
      </c>
      <c r="E12" t="s">
        <v>19</v>
      </c>
      <c r="F12" t="s">
        <v>20</v>
      </c>
      <c r="G12" s="7">
        <v>311000</v>
      </c>
      <c r="H12" s="7">
        <v>127200</v>
      </c>
      <c r="I12" s="12">
        <f t="shared" si="0"/>
        <v>40.90032154340836</v>
      </c>
      <c r="J12" s="7">
        <v>254396</v>
      </c>
      <c r="K12" s="7">
        <v>79361</v>
      </c>
      <c r="L12" s="7">
        <f t="shared" si="1"/>
        <v>231639</v>
      </c>
      <c r="M12" s="7">
        <v>186803.625</v>
      </c>
      <c r="N12" s="22">
        <f t="shared" si="2"/>
        <v>1.2400134098040121</v>
      </c>
      <c r="O12" s="27">
        <v>1568</v>
      </c>
      <c r="P12" s="32">
        <f t="shared" si="3"/>
        <v>147.72895408163265</v>
      </c>
      <c r="Q12" s="37" t="s">
        <v>21</v>
      </c>
      <c r="R12" s="42">
        <f>ABS(N30-N12)*100</f>
        <v>28.765651617850473</v>
      </c>
      <c r="S12" t="s">
        <v>22</v>
      </c>
    </row>
    <row r="13" spans="1:43" x14ac:dyDescent="0.25">
      <c r="A13" t="s">
        <v>47</v>
      </c>
      <c r="B13" t="s">
        <v>48</v>
      </c>
      <c r="C13" s="17">
        <v>45251</v>
      </c>
      <c r="D13" s="7">
        <v>400000</v>
      </c>
      <c r="E13" t="s">
        <v>19</v>
      </c>
      <c r="F13" t="s">
        <v>20</v>
      </c>
      <c r="G13" s="7">
        <v>400000</v>
      </c>
      <c r="H13" s="7">
        <v>173900</v>
      </c>
      <c r="I13" s="12">
        <f t="shared" si="0"/>
        <v>43.475000000000001</v>
      </c>
      <c r="J13" s="7">
        <v>347829</v>
      </c>
      <c r="K13" s="7">
        <v>110914</v>
      </c>
      <c r="L13" s="7">
        <f t="shared" si="1"/>
        <v>289086</v>
      </c>
      <c r="M13" s="7">
        <v>252844.1875</v>
      </c>
      <c r="N13" s="22">
        <f t="shared" si="2"/>
        <v>1.1433365459508535</v>
      </c>
      <c r="O13" s="27">
        <v>1792</v>
      </c>
      <c r="P13" s="32">
        <f t="shared" si="3"/>
        <v>161.3203125</v>
      </c>
      <c r="Q13" s="37" t="s">
        <v>21</v>
      </c>
      <c r="R13" s="42">
        <f>ABS(N30-N13)*100</f>
        <v>19.097965232534619</v>
      </c>
      <c r="S13" t="s">
        <v>22</v>
      </c>
    </row>
    <row r="14" spans="1:43" x14ac:dyDescent="0.25">
      <c r="A14" t="s">
        <v>49</v>
      </c>
      <c r="B14" t="s">
        <v>50</v>
      </c>
      <c r="C14" s="17">
        <v>45275</v>
      </c>
      <c r="D14" s="7">
        <v>609500</v>
      </c>
      <c r="E14" t="s">
        <v>19</v>
      </c>
      <c r="F14" t="s">
        <v>20</v>
      </c>
      <c r="G14" s="7">
        <v>609500</v>
      </c>
      <c r="H14" s="7">
        <v>289500</v>
      </c>
      <c r="I14" s="12">
        <f t="shared" si="0"/>
        <v>47.497949138638226</v>
      </c>
      <c r="J14" s="7">
        <v>578997</v>
      </c>
      <c r="K14" s="7">
        <v>271225</v>
      </c>
      <c r="L14" s="7">
        <f t="shared" si="1"/>
        <v>338275</v>
      </c>
      <c r="M14" s="7">
        <v>328465.3125</v>
      </c>
      <c r="N14" s="22">
        <f t="shared" si="2"/>
        <v>1.0298652159807591</v>
      </c>
      <c r="O14" s="27">
        <v>1736</v>
      </c>
      <c r="P14" s="32">
        <f t="shared" si="3"/>
        <v>194.85887096774192</v>
      </c>
      <c r="Q14" s="37" t="s">
        <v>21</v>
      </c>
      <c r="R14" s="42">
        <f>ABS(N30-N14)*100</f>
        <v>7.7508322355251735</v>
      </c>
      <c r="S14" t="s">
        <v>29</v>
      </c>
    </row>
    <row r="15" spans="1:43" x14ac:dyDescent="0.25">
      <c r="A15" t="s">
        <v>51</v>
      </c>
      <c r="B15" t="s">
        <v>52</v>
      </c>
      <c r="C15" s="17">
        <v>44705</v>
      </c>
      <c r="D15" s="7">
        <v>75000</v>
      </c>
      <c r="E15" t="s">
        <v>19</v>
      </c>
      <c r="F15" t="s">
        <v>20</v>
      </c>
      <c r="G15" s="7">
        <v>75000</v>
      </c>
      <c r="H15" s="7">
        <v>44000</v>
      </c>
      <c r="I15" s="12">
        <f t="shared" si="0"/>
        <v>58.666666666666664</v>
      </c>
      <c r="J15" s="7">
        <v>87936</v>
      </c>
      <c r="K15" s="7">
        <v>53589</v>
      </c>
      <c r="L15" s="7">
        <f t="shared" si="1"/>
        <v>21411</v>
      </c>
      <c r="M15" s="7">
        <v>36656.3515625</v>
      </c>
      <c r="N15" s="22">
        <f t="shared" si="2"/>
        <v>0.58410068343800414</v>
      </c>
      <c r="O15" s="27">
        <v>1092</v>
      </c>
      <c r="P15" s="32">
        <f t="shared" si="3"/>
        <v>19.607142857142858</v>
      </c>
      <c r="Q15" s="37" t="s">
        <v>21</v>
      </c>
      <c r="R15" s="42">
        <f>ABS(N30-N15)*100</f>
        <v>36.825621018750319</v>
      </c>
      <c r="S15" t="s">
        <v>22</v>
      </c>
    </row>
    <row r="16" spans="1:43" x14ac:dyDescent="0.25">
      <c r="A16" t="s">
        <v>53</v>
      </c>
      <c r="B16" t="s">
        <v>54</v>
      </c>
      <c r="C16" s="17">
        <v>44902</v>
      </c>
      <c r="D16" s="7">
        <v>210000</v>
      </c>
      <c r="E16" t="s">
        <v>19</v>
      </c>
      <c r="F16" t="s">
        <v>20</v>
      </c>
      <c r="G16" s="7">
        <v>210000</v>
      </c>
      <c r="H16" s="7">
        <v>112300</v>
      </c>
      <c r="I16" s="12">
        <f t="shared" si="0"/>
        <v>53.476190476190474</v>
      </c>
      <c r="J16" s="7">
        <v>224564</v>
      </c>
      <c r="K16" s="7">
        <v>39259</v>
      </c>
      <c r="L16" s="7">
        <f t="shared" si="1"/>
        <v>170741</v>
      </c>
      <c r="M16" s="7">
        <v>197764.140625</v>
      </c>
      <c r="N16" s="22">
        <f t="shared" si="2"/>
        <v>0.86335672109413797</v>
      </c>
      <c r="O16" s="27">
        <v>1352</v>
      </c>
      <c r="P16" s="32">
        <f t="shared" si="3"/>
        <v>126.28772189349112</v>
      </c>
      <c r="Q16" s="37" t="s">
        <v>21</v>
      </c>
      <c r="R16" s="42">
        <f>ABS(N30-N16)*100</f>
        <v>8.9000172531369373</v>
      </c>
      <c r="S16" t="s">
        <v>22</v>
      </c>
    </row>
    <row r="17" spans="1:19" x14ac:dyDescent="0.25">
      <c r="A17" t="s">
        <v>55</v>
      </c>
      <c r="B17" t="s">
        <v>56</v>
      </c>
      <c r="C17" s="17">
        <v>45840</v>
      </c>
      <c r="D17" s="7">
        <v>170000</v>
      </c>
      <c r="E17" t="s">
        <v>19</v>
      </c>
      <c r="F17" t="s">
        <v>20</v>
      </c>
      <c r="G17" s="7">
        <v>170000</v>
      </c>
      <c r="H17" s="7">
        <v>82300</v>
      </c>
      <c r="I17" s="12">
        <f t="shared" si="0"/>
        <v>48.411764705882355</v>
      </c>
      <c r="J17" s="7">
        <v>164545</v>
      </c>
      <c r="K17" s="7">
        <v>40689</v>
      </c>
      <c r="L17" s="7">
        <f t="shared" si="1"/>
        <v>129311</v>
      </c>
      <c r="M17" s="7">
        <v>132183.5625</v>
      </c>
      <c r="N17" s="22">
        <f t="shared" si="2"/>
        <v>0.97826838340811095</v>
      </c>
      <c r="O17" s="27">
        <v>1975</v>
      </c>
      <c r="P17" s="32">
        <f t="shared" si="3"/>
        <v>65.473924050632917</v>
      </c>
      <c r="Q17" s="37" t="s">
        <v>21</v>
      </c>
      <c r="R17" s="42">
        <f>ABS(N30-N17)*100</f>
        <v>2.5911489782603603</v>
      </c>
      <c r="S17" t="s">
        <v>22</v>
      </c>
    </row>
    <row r="18" spans="1:19" x14ac:dyDescent="0.25">
      <c r="A18" t="s">
        <v>57</v>
      </c>
      <c r="B18" t="s">
        <v>58</v>
      </c>
      <c r="C18" s="17">
        <v>45929</v>
      </c>
      <c r="D18" s="7">
        <v>406000</v>
      </c>
      <c r="E18" t="s">
        <v>19</v>
      </c>
      <c r="F18" t="s">
        <v>20</v>
      </c>
      <c r="G18" s="7">
        <v>406000</v>
      </c>
      <c r="H18" s="7">
        <v>178900</v>
      </c>
      <c r="I18" s="12">
        <f t="shared" si="0"/>
        <v>44.064039408866996</v>
      </c>
      <c r="J18" s="7">
        <v>357822</v>
      </c>
      <c r="K18" s="7">
        <v>29340</v>
      </c>
      <c r="L18" s="7">
        <f t="shared" si="1"/>
        <v>376660</v>
      </c>
      <c r="M18" s="7">
        <v>350567.78125</v>
      </c>
      <c r="N18" s="22">
        <f t="shared" si="2"/>
        <v>1.0744284561945894</v>
      </c>
      <c r="O18" s="27">
        <v>1796</v>
      </c>
      <c r="P18" s="32">
        <f t="shared" si="3"/>
        <v>209.72160356347439</v>
      </c>
      <c r="Q18" s="37" t="s">
        <v>21</v>
      </c>
      <c r="R18" s="42">
        <f>ABS(N30-N18)*100</f>
        <v>12.207156256908203</v>
      </c>
      <c r="S18" t="s">
        <v>22</v>
      </c>
    </row>
    <row r="19" spans="1:19" x14ac:dyDescent="0.25">
      <c r="A19" t="s">
        <v>59</v>
      </c>
      <c r="B19" t="s">
        <v>60</v>
      </c>
      <c r="C19" s="17">
        <v>45666</v>
      </c>
      <c r="D19" s="7">
        <v>110000</v>
      </c>
      <c r="E19" t="s">
        <v>19</v>
      </c>
      <c r="F19" t="s">
        <v>20</v>
      </c>
      <c r="G19" s="7">
        <v>110000</v>
      </c>
      <c r="H19" s="7">
        <v>44800</v>
      </c>
      <c r="I19" s="12">
        <f t="shared" si="0"/>
        <v>40.727272727272727</v>
      </c>
      <c r="J19" s="7">
        <v>89567</v>
      </c>
      <c r="K19" s="7">
        <v>40000</v>
      </c>
      <c r="L19" s="7">
        <f t="shared" si="1"/>
        <v>70000</v>
      </c>
      <c r="M19" s="7">
        <v>52899.6796875</v>
      </c>
      <c r="N19" s="22">
        <f t="shared" si="2"/>
        <v>1.3232594301802689</v>
      </c>
      <c r="O19" s="27">
        <v>988</v>
      </c>
      <c r="P19" s="32">
        <f t="shared" si="3"/>
        <v>70.850202429149803</v>
      </c>
      <c r="Q19" s="37" t="s">
        <v>21</v>
      </c>
      <c r="R19" s="42">
        <f>ABS(N30-N19)*100</f>
        <v>37.090253655476161</v>
      </c>
      <c r="S19" t="s">
        <v>22</v>
      </c>
    </row>
    <row r="20" spans="1:19" x14ac:dyDescent="0.25">
      <c r="A20" t="s">
        <v>61</v>
      </c>
      <c r="B20" t="s">
        <v>62</v>
      </c>
      <c r="C20" s="17">
        <v>45195</v>
      </c>
      <c r="D20" s="7">
        <v>155000</v>
      </c>
      <c r="E20" t="s">
        <v>19</v>
      </c>
      <c r="F20" t="s">
        <v>20</v>
      </c>
      <c r="G20" s="7">
        <v>155000</v>
      </c>
      <c r="H20" s="7">
        <v>80400</v>
      </c>
      <c r="I20" s="12">
        <f t="shared" si="0"/>
        <v>51.87096774193548</v>
      </c>
      <c r="J20" s="7">
        <v>160800</v>
      </c>
      <c r="K20" s="7">
        <v>79443</v>
      </c>
      <c r="L20" s="7">
        <f t="shared" si="1"/>
        <v>75557</v>
      </c>
      <c r="M20" s="7">
        <v>86827.109375</v>
      </c>
      <c r="N20" s="22">
        <f t="shared" si="2"/>
        <v>0.87020056919866795</v>
      </c>
      <c r="O20" s="27">
        <v>768</v>
      </c>
      <c r="P20" s="32">
        <f t="shared" si="3"/>
        <v>98.381510416666671</v>
      </c>
      <c r="Q20" s="37" t="s">
        <v>21</v>
      </c>
      <c r="R20" s="42">
        <f>ABS(N30-N20)*100</f>
        <v>8.2156324426839404</v>
      </c>
      <c r="S20" t="s">
        <v>22</v>
      </c>
    </row>
    <row r="21" spans="1:19" x14ac:dyDescent="0.25">
      <c r="A21" t="s">
        <v>63</v>
      </c>
      <c r="B21" t="s">
        <v>64</v>
      </c>
      <c r="C21" s="17">
        <v>45334</v>
      </c>
      <c r="D21" s="7">
        <v>205000</v>
      </c>
      <c r="E21" t="s">
        <v>19</v>
      </c>
      <c r="F21" t="s">
        <v>20</v>
      </c>
      <c r="G21" s="7">
        <v>205000</v>
      </c>
      <c r="H21" s="7">
        <v>93200</v>
      </c>
      <c r="I21" s="12">
        <f t="shared" si="0"/>
        <v>45.463414634146346</v>
      </c>
      <c r="J21" s="7">
        <v>186384</v>
      </c>
      <c r="K21" s="7">
        <v>48440</v>
      </c>
      <c r="L21" s="7">
        <f t="shared" si="1"/>
        <v>156560</v>
      </c>
      <c r="M21" s="7">
        <v>147218.78125</v>
      </c>
      <c r="N21" s="22">
        <f t="shared" si="2"/>
        <v>1.0634512707596537</v>
      </c>
      <c r="O21" s="27">
        <v>1344</v>
      </c>
      <c r="P21" s="32">
        <f t="shared" si="3"/>
        <v>116.48809523809524</v>
      </c>
      <c r="Q21" s="37" t="s">
        <v>21</v>
      </c>
      <c r="R21" s="42">
        <f>ABS(N30-N21)*100</f>
        <v>11.109437713414639</v>
      </c>
      <c r="S21" t="s">
        <v>22</v>
      </c>
    </row>
    <row r="22" spans="1:19" x14ac:dyDescent="0.25">
      <c r="A22" t="s">
        <v>65</v>
      </c>
      <c r="B22" t="s">
        <v>66</v>
      </c>
      <c r="C22" s="17">
        <v>45772</v>
      </c>
      <c r="D22" s="7">
        <v>132900</v>
      </c>
      <c r="E22" t="s">
        <v>19</v>
      </c>
      <c r="F22" t="s">
        <v>20</v>
      </c>
      <c r="G22" s="7">
        <v>132900</v>
      </c>
      <c r="H22" s="7">
        <v>69200</v>
      </c>
      <c r="I22" s="12">
        <f t="shared" si="0"/>
        <v>52.069224981188867</v>
      </c>
      <c r="J22" s="7">
        <v>138326</v>
      </c>
      <c r="K22" s="7">
        <v>41968</v>
      </c>
      <c r="L22" s="7">
        <f t="shared" si="1"/>
        <v>90932</v>
      </c>
      <c r="M22" s="7">
        <v>102836.7109375</v>
      </c>
      <c r="N22" s="22">
        <f t="shared" si="2"/>
        <v>0.88423675914007793</v>
      </c>
      <c r="O22" s="27">
        <v>1536</v>
      </c>
      <c r="P22" s="32">
        <f t="shared" si="3"/>
        <v>59.200520833333336</v>
      </c>
      <c r="Q22" s="37" t="s">
        <v>21</v>
      </c>
      <c r="R22" s="42">
        <f>ABS(N30-N22)*100</f>
        <v>6.8120134485429418</v>
      </c>
      <c r="S22" t="s">
        <v>22</v>
      </c>
    </row>
    <row r="23" spans="1:19" x14ac:dyDescent="0.25">
      <c r="A23" t="s">
        <v>67</v>
      </c>
      <c r="B23" t="s">
        <v>68</v>
      </c>
      <c r="C23" s="17">
        <v>44652</v>
      </c>
      <c r="D23" s="7">
        <v>276000</v>
      </c>
      <c r="E23" t="s">
        <v>19</v>
      </c>
      <c r="F23" t="s">
        <v>20</v>
      </c>
      <c r="G23" s="7">
        <v>276000</v>
      </c>
      <c r="H23" s="7">
        <v>137000</v>
      </c>
      <c r="I23" s="12">
        <f t="shared" si="0"/>
        <v>49.637681159420289</v>
      </c>
      <c r="J23" s="7">
        <v>273963</v>
      </c>
      <c r="K23" s="7">
        <v>47090</v>
      </c>
      <c r="L23" s="7">
        <f t="shared" si="1"/>
        <v>228910</v>
      </c>
      <c r="M23" s="7">
        <v>242127</v>
      </c>
      <c r="N23" s="22">
        <f t="shared" si="2"/>
        <v>0.94541294444650947</v>
      </c>
      <c r="O23" s="27">
        <v>2351</v>
      </c>
      <c r="P23" s="32">
        <f t="shared" si="3"/>
        <v>97.367077839217359</v>
      </c>
      <c r="Q23" s="37" t="s">
        <v>21</v>
      </c>
      <c r="R23" s="42">
        <f>ABS(N30-N23)*100</f>
        <v>0.69439491789978769</v>
      </c>
      <c r="S23" t="s">
        <v>29</v>
      </c>
    </row>
    <row r="24" spans="1:19" x14ac:dyDescent="0.25">
      <c r="A24" t="s">
        <v>69</v>
      </c>
      <c r="B24" t="s">
        <v>70</v>
      </c>
      <c r="C24" s="17">
        <v>45491</v>
      </c>
      <c r="D24" s="7">
        <v>120000</v>
      </c>
      <c r="E24" t="s">
        <v>19</v>
      </c>
      <c r="F24" t="s">
        <v>20</v>
      </c>
      <c r="G24" s="7">
        <v>120000</v>
      </c>
      <c r="H24" s="7">
        <v>55000</v>
      </c>
      <c r="I24" s="12">
        <f t="shared" si="0"/>
        <v>45.833333333333329</v>
      </c>
      <c r="J24" s="7">
        <v>109937</v>
      </c>
      <c r="K24" s="7">
        <v>42501</v>
      </c>
      <c r="L24" s="7">
        <f t="shared" si="1"/>
        <v>77499</v>
      </c>
      <c r="M24" s="7">
        <v>71970.1171875</v>
      </c>
      <c r="N24" s="22">
        <f t="shared" si="2"/>
        <v>1.0768219231614684</v>
      </c>
      <c r="O24" s="27">
        <v>1344</v>
      </c>
      <c r="P24" s="32">
        <f t="shared" si="3"/>
        <v>57.662946428571431</v>
      </c>
      <c r="Q24" s="37" t="s">
        <v>21</v>
      </c>
      <c r="R24" s="42">
        <f>ABS(N30-N24)*100</f>
        <v>12.446502953596106</v>
      </c>
      <c r="S24" t="s">
        <v>22</v>
      </c>
    </row>
    <row r="25" spans="1:19" x14ac:dyDescent="0.25">
      <c r="A25" t="s">
        <v>71</v>
      </c>
      <c r="B25" t="s">
        <v>72</v>
      </c>
      <c r="C25" s="17">
        <v>45828</v>
      </c>
      <c r="D25" s="7">
        <v>72500</v>
      </c>
      <c r="E25" t="s">
        <v>19</v>
      </c>
      <c r="F25" t="s">
        <v>20</v>
      </c>
      <c r="G25" s="7">
        <v>72500</v>
      </c>
      <c r="H25" s="7">
        <v>37000</v>
      </c>
      <c r="I25" s="12">
        <f t="shared" si="0"/>
        <v>51.03448275862069</v>
      </c>
      <c r="J25" s="7">
        <v>73935</v>
      </c>
      <c r="K25" s="7">
        <v>32647</v>
      </c>
      <c r="L25" s="7">
        <f t="shared" si="1"/>
        <v>39853</v>
      </c>
      <c r="M25" s="7">
        <v>44064.03515625</v>
      </c>
      <c r="N25" s="22">
        <f t="shared" si="2"/>
        <v>0.9044337373706749</v>
      </c>
      <c r="O25" s="27">
        <v>976</v>
      </c>
      <c r="P25" s="32">
        <f t="shared" si="3"/>
        <v>40.832991803278688</v>
      </c>
      <c r="Q25" s="37" t="s">
        <v>34</v>
      </c>
      <c r="R25" s="42">
        <f>ABS(N30-N25)*100</f>
        <v>4.792315625483246</v>
      </c>
      <c r="S25" t="s">
        <v>22</v>
      </c>
    </row>
    <row r="26" spans="1:19" x14ac:dyDescent="0.25">
      <c r="A26" t="s">
        <v>73</v>
      </c>
      <c r="B26" t="s">
        <v>74</v>
      </c>
      <c r="C26" s="17">
        <v>44673</v>
      </c>
      <c r="D26" s="7">
        <v>83900</v>
      </c>
      <c r="E26" t="s">
        <v>19</v>
      </c>
      <c r="F26" t="s">
        <v>20</v>
      </c>
      <c r="G26" s="7">
        <v>83900</v>
      </c>
      <c r="H26" s="7">
        <v>43800</v>
      </c>
      <c r="I26" s="12">
        <f t="shared" si="0"/>
        <v>52.205005959475571</v>
      </c>
      <c r="J26" s="7">
        <v>87654</v>
      </c>
      <c r="K26" s="7">
        <v>12597</v>
      </c>
      <c r="L26" s="7">
        <f t="shared" si="1"/>
        <v>71303</v>
      </c>
      <c r="M26" s="7">
        <v>80103.5234375</v>
      </c>
      <c r="N26" s="22">
        <f t="shared" si="2"/>
        <v>0.89013562625161524</v>
      </c>
      <c r="O26" s="27">
        <v>720</v>
      </c>
      <c r="P26" s="32">
        <f t="shared" si="3"/>
        <v>99.031944444444449</v>
      </c>
      <c r="Q26" s="37" t="s">
        <v>21</v>
      </c>
      <c r="R26" s="42">
        <f>ABS(N30-N26)*100</f>
        <v>6.2221267373892104</v>
      </c>
      <c r="S26" t="s">
        <v>22</v>
      </c>
    </row>
    <row r="27" spans="1:19" ht="15.75" thickBot="1" x14ac:dyDescent="0.3">
      <c r="A27" t="s">
        <v>75</v>
      </c>
      <c r="B27" t="s">
        <v>76</v>
      </c>
      <c r="C27" s="17">
        <v>45975</v>
      </c>
      <c r="D27" s="7">
        <v>155000</v>
      </c>
      <c r="E27" t="s">
        <v>19</v>
      </c>
      <c r="F27" t="s">
        <v>20</v>
      </c>
      <c r="G27" s="7">
        <v>155000</v>
      </c>
      <c r="H27" s="7">
        <v>76800</v>
      </c>
      <c r="I27" s="12">
        <f t="shared" si="0"/>
        <v>49.548387096774192</v>
      </c>
      <c r="J27" s="7">
        <v>153656</v>
      </c>
      <c r="K27" s="7">
        <v>27381</v>
      </c>
      <c r="L27" s="7">
        <f t="shared" si="1"/>
        <v>127619</v>
      </c>
      <c r="M27" s="7">
        <v>134765.203125</v>
      </c>
      <c r="N27" s="22">
        <f t="shared" si="2"/>
        <v>0.94697293545150807</v>
      </c>
      <c r="O27" s="27">
        <v>1216</v>
      </c>
      <c r="P27" s="32">
        <f t="shared" si="3"/>
        <v>104.94983552631579</v>
      </c>
      <c r="Q27" s="37" t="s">
        <v>21</v>
      </c>
      <c r="R27" s="42">
        <f>ABS(N30-N27)*100</f>
        <v>0.53839581739992814</v>
      </c>
      <c r="S27" t="s">
        <v>22</v>
      </c>
    </row>
    <row r="28" spans="1:19" ht="15.75" thickTop="1" x14ac:dyDescent="0.25">
      <c r="A28" s="3"/>
      <c r="B28" s="3"/>
      <c r="C28" s="18" t="s">
        <v>77</v>
      </c>
      <c r="D28" s="8">
        <f>+SUM(D2:D27)</f>
        <v>5737800</v>
      </c>
      <c r="E28" s="3"/>
      <c r="F28" s="3"/>
      <c r="G28" s="8">
        <f>+SUM(G2:G27)</f>
        <v>5737800</v>
      </c>
      <c r="H28" s="8">
        <f>+SUM(H2:H27)</f>
        <v>2750700</v>
      </c>
      <c r="I28" s="13"/>
      <c r="J28" s="8">
        <f>+SUM(J2:J27)</f>
        <v>5501057</v>
      </c>
      <c r="K28" s="8"/>
      <c r="L28" s="8">
        <f>+SUM(L2:L27)</f>
        <v>4175417</v>
      </c>
      <c r="M28" s="8">
        <f>+SUM(M2:M27)</f>
        <v>4203494.109375</v>
      </c>
      <c r="N28" s="23"/>
      <c r="O28" s="28"/>
      <c r="P28" s="33">
        <f>AVERAGE(P2:P27)</f>
        <v>106.33866177097967</v>
      </c>
      <c r="Q28" s="38"/>
      <c r="R28" s="43">
        <f>ABS(N30-N29)*100</f>
        <v>4.096363718899287</v>
      </c>
      <c r="S28" s="3"/>
    </row>
    <row r="29" spans="1:19" x14ac:dyDescent="0.25">
      <c r="A29" s="4"/>
      <c r="B29" s="4"/>
      <c r="C29" s="19"/>
      <c r="D29" s="9"/>
      <c r="E29" s="4"/>
      <c r="F29" s="4"/>
      <c r="G29" s="9"/>
      <c r="H29" s="9" t="s">
        <v>78</v>
      </c>
      <c r="I29" s="14">
        <f>H28/G28*100</f>
        <v>47.939976994666942</v>
      </c>
      <c r="J29" s="9"/>
      <c r="K29" s="9"/>
      <c r="L29" s="9"/>
      <c r="M29" s="9" t="s">
        <v>79</v>
      </c>
      <c r="N29" s="24">
        <f>L28/M28</f>
        <v>0.99332053081450022</v>
      </c>
      <c r="O29" s="29"/>
      <c r="P29" s="34" t="s">
        <v>80</v>
      </c>
      <c r="Q29" s="39">
        <f>STDEV(N2:N27)</f>
        <v>0.18533253033915997</v>
      </c>
      <c r="R29" s="44"/>
      <c r="S29" s="4"/>
    </row>
    <row r="30" spans="1:19" x14ac:dyDescent="0.25">
      <c r="A30" s="5"/>
      <c r="B30" s="5"/>
      <c r="C30" s="20"/>
      <c r="D30" s="10"/>
      <c r="E30" s="5"/>
      <c r="F30" s="5"/>
      <c r="G30" s="10"/>
      <c r="H30" s="10" t="s">
        <v>81</v>
      </c>
      <c r="I30" s="15">
        <f>STDEV(I2:I27)</f>
        <v>6.0659858610433064</v>
      </c>
      <c r="J30" s="10"/>
      <c r="K30" s="10"/>
      <c r="L30" s="10"/>
      <c r="M30" s="10" t="s">
        <v>82</v>
      </c>
      <c r="N30" s="25">
        <f>AVERAGE(N2:N27)</f>
        <v>0.95235689362550735</v>
      </c>
      <c r="O30" s="30"/>
      <c r="P30" s="35" t="s">
        <v>83</v>
      </c>
      <c r="Q30" s="46">
        <f>AVERAGE(R2:R27)</f>
        <v>14.397395636332682</v>
      </c>
      <c r="R30" s="45" t="s">
        <v>84</v>
      </c>
      <c r="S30" s="5">
        <f>+(Q30/N30)</f>
        <v>15.117647315517967</v>
      </c>
    </row>
    <row r="31" spans="1:19" x14ac:dyDescent="0.25">
      <c r="M31" s="47" t="s">
        <v>85</v>
      </c>
      <c r="N31" s="22" t="s">
        <v>86</v>
      </c>
    </row>
    <row r="32" spans="1:19" x14ac:dyDescent="0.25">
      <c r="N32" s="22" t="s">
        <v>87</v>
      </c>
    </row>
  </sheetData>
  <conditionalFormatting sqref="A2:S27">
    <cfRule type="expression" dxfId="1" priority="1" stopIfTrue="1">
      <formula>MOD(ROW(),4)&gt;1</formula>
    </cfRule>
    <cfRule type="expression" dxfId="0" priority="2" stopIfTrue="1">
      <formula>MOD(ROW(),4)&lt;2</formula>
    </cfRule>
  </conditionalFormatting>
  <pageMargins left="0.25" right="0.25" top="0.75" bottom="0.75" header="0.3" footer="0.3"/>
  <pageSetup paperSize="5" orientation="landscape" r:id="rId1"/>
  <headerFooter>
    <oddHeader>&amp;LResidental and Riverfront&amp;CGladwin Township&amp;R2026
ECF Analysis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E.C.F. 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Corey Cuddie</dc:creator>
  <cp:lastModifiedBy>Corey Cuddie</cp:lastModifiedBy>
  <cp:lastPrinted>2026-01-19T19:41:27Z</cp:lastPrinted>
  <dcterms:created xsi:type="dcterms:W3CDTF">2026-01-12T18:25:36Z</dcterms:created>
  <dcterms:modified xsi:type="dcterms:W3CDTF">2026-01-21T19:23:04Z</dcterms:modified>
</cp:coreProperties>
</file>