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6883196e798036/Desktop/Gladwin 2026/"/>
    </mc:Choice>
  </mc:AlternateContent>
  <xr:revisionPtr revIDLastSave="9" documentId="8_{6BC2CD84-A6D7-4305-AA79-DE983204CF2D}" xr6:coauthVersionLast="47" xr6:coauthVersionMax="47" xr10:uidLastSave="{66B27A6F-8532-48FA-B5E9-2D6BEADA2578}"/>
  <bookViews>
    <workbookView xWindow="-120" yWindow="-120" windowWidth="20730" windowHeight="11040" xr2:uid="{00000000-000D-0000-FFFF-FFFF00000000}"/>
  </bookViews>
  <sheets>
    <sheet name="E.C.F.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L3" i="1"/>
  <c r="P3" i="1" s="1"/>
  <c r="M4" i="1"/>
  <c r="J4" i="1"/>
  <c r="H4" i="1"/>
  <c r="G4" i="1"/>
  <c r="D4" i="1"/>
  <c r="L2" i="1"/>
  <c r="P2" i="1" s="1"/>
  <c r="I2" i="1"/>
  <c r="N3" i="1" l="1"/>
  <c r="I6" i="1"/>
  <c r="I5" i="1"/>
  <c r="N2" i="1"/>
  <c r="P4" i="1"/>
  <c r="L4" i="1"/>
  <c r="N5" i="1" s="1"/>
  <c r="Q5" i="1" l="1"/>
  <c r="N6" i="1"/>
  <c r="R3" i="1" s="1"/>
  <c r="R4" i="1" l="1"/>
  <c r="R2" i="1"/>
  <c r="Q6" i="1" l="1"/>
  <c r="S6" i="1" s="1"/>
</calcChain>
</file>

<file path=xl/sharedStrings.xml><?xml version="1.0" encoding="utf-8"?>
<sst xmlns="http://schemas.openxmlformats.org/spreadsheetml/2006/main" count="49" uniqueCount="45">
  <si>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</si>
  <si>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</si>
  <si>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</si>
  <si>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</si>
  <si>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</si>
  <si>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</si>
  <si>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</si>
  <si>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</si>
  <si>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</si>
  <si>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</si>
  <si>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</si>
  <si>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</si>
  <si>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</si>
  <si>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</si>
  <si>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</si>
  <si>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</si>
  <si>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</si>
  <si>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</si>
  <si>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</si>
  <si>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Other Parcels in Sale</t>
  </si>
  <si>
    <t>Land Table</t>
  </si>
  <si>
    <t>110-009-200-005-01</t>
  </si>
  <si>
    <t>27 E M-61</t>
  </si>
  <si>
    <t>WD</t>
  </si>
  <si>
    <t>03-ARM'S LENGTH</t>
  </si>
  <si>
    <t>'2000</t>
  </si>
  <si>
    <t/>
  </si>
  <si>
    <t>2000 COMMERCIAL</t>
  </si>
  <si>
    <t>110-420-012-012-00</t>
  </si>
  <si>
    <t>350 E M-61</t>
  </si>
  <si>
    <t>PTA</t>
  </si>
  <si>
    <t>19-MULTI PARCEL ARM'S LENGTH</t>
  </si>
  <si>
    <t>110-420-012-015-00</t>
  </si>
  <si>
    <t>Totals:</t>
  </si>
  <si>
    <t>Sale. Ratio =&gt;</t>
  </si>
  <si>
    <t>Std. Dev. =&gt;</t>
  </si>
  <si>
    <t>E.C.F. =&gt;</t>
  </si>
  <si>
    <t>Ave. E.C.F. =&gt;</t>
  </si>
  <si>
    <t>Std. Deviation=&gt;</t>
  </si>
  <si>
    <t>Ave. Variance=&gt;</t>
  </si>
  <si>
    <t>Coefficient of Var=&gt;</t>
  </si>
  <si>
    <t xml:space="preserve">Commercial and Industrial were combined for the ECF analysis </t>
  </si>
  <si>
    <t>Sales from Hay Township were included, due to a lack of sales in Gladwin Township</t>
  </si>
  <si>
    <t>Used .860</t>
  </si>
  <si>
    <t>.968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</si>
</sst>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_);[Red]\(\$#,##0\)"/>
    <numFmt numFmtId="165" formatCode="#0.00_);[Red]\(#0.00\)"/>
    <numFmt numFmtId="166" formatCode="#0.000_);[Red]\(#0.000\)"/>
    <numFmt numFmtId="167" formatCode="\$#,##0.00_);[Red]\(\$#,##0.00\)"/>
    <numFmt numFmtId="168" formatCode="#0.0000_);[Red]\(#0.0000\)"/>
  </numFmts>
  <fonts count="4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38" fontId="0" fillId="3" borderId="1" xfId="0" applyNumberFormat="1" applyFill="1" applyBorder="1"/>
    <xf numFmtId="167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168" fontId="0" fillId="3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38" fontId="2" fillId="4" borderId="1" xfId="0" applyNumberFormat="1" applyFont="1" applyFill="1" applyBorder="1"/>
    <xf numFmtId="167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38" fontId="2" fillId="4" borderId="2" xfId="0" applyNumberFormat="1" applyFont="1" applyFill="1" applyBorder="1"/>
    <xf numFmtId="167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6" fontId="2" fillId="4" borderId="3" xfId="0" applyNumberFormat="1" applyFont="1" applyFill="1" applyBorder="1"/>
    <xf numFmtId="38" fontId="2" fillId="4" borderId="3" xfId="0" applyNumberFormat="1" applyFont="1" applyFill="1" applyBorder="1"/>
    <xf numFmtId="167" fontId="2" fillId="4" borderId="3" xfId="0" applyNumberFormat="1" applyFont="1" applyFill="1" applyBorder="1"/>
    <xf numFmtId="168" fontId="2" fillId="4" borderId="3" xfId="0" applyNumberFormat="1" applyFont="1" applyFill="1" applyBorder="1"/>
    <xf numFmtId="168" fontId="2" fillId="4" borderId="3" xfId="0" applyNumberFormat="1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view="pageLayout" topLeftCell="K1" zoomScaleNormal="100" workbookViewId="0">
      <selection activeCell="L9" sqref="L9"/>
    </sheetView>
  </sheetViews>
  <sheetFormatPr defaultRowHeight="15" x14ac:dyDescent="0.25"/>
  <cols>
    <col min="1" max="1" width="20.7109375" bestFit="1" customWidth="1" collapsed="1"/>
    <col min="2" max="2" width="16.7109375" bestFit="1" customWidth="1" collapsed="1"/>
    <col min="3" max="3" width="12.7109375" bestFit="1" customWidth="1" collapsed="1"/>
    <col min="4" max="4" width="11.7109375" bestFit="1" customWidth="1" collapsed="1"/>
    <col min="5" max="5" width="7.7109375" bestFit="1" customWidth="1" collapsed="1"/>
    <col min="6" max="6" width="32.7109375" bestFit="1" customWidth="1" collapsed="1"/>
    <col min="7" max="7" width="12.7109375" bestFit="1" customWidth="1" collapsed="1"/>
    <col min="8" max="8" width="16.7109375" bestFit="1" customWidth="1" collapsed="1"/>
    <col min="9" max="9" width="14.7109375" bestFit="1" customWidth="1" collapsed="1"/>
    <col min="10" max="10" width="15.7109375" bestFit="1" customWidth="1" collapsed="1"/>
    <col min="11" max="11" width="13.7109375" bestFit="1" customWidth="1" collapsed="1"/>
    <col min="12" max="12" width="15.7109375" bestFit="1" customWidth="1" collapsed="1"/>
    <col min="13" max="13" width="14.7109375" bestFit="1" customWidth="1" collapsed="1"/>
    <col min="14" max="14" width="8.7109375" bestFit="1" customWidth="1" collapsed="1"/>
    <col min="15" max="15" width="12.7109375" bestFit="1" customWidth="1" collapsed="1"/>
    <col min="16" max="16" width="17.7109375" bestFit="1" customWidth="1" collapsed="1"/>
    <col min="17" max="17" width="10.7109375" bestFit="1" customWidth="1" collapsed="1"/>
    <col min="18" max="18" width="18.7109375" customWidth="1" collapsed="1"/>
    <col min="19" max="19" width="15.7109375" bestFit="1" customWidth="1" collapsed="1"/>
    <col min="20" max="20" width="21.7109375" bestFit="1" customWidth="1" collapsed="1"/>
    <col min="21" max="21" width="20.7109375" bestFit="1" customWidth="1" collapsed="1"/>
  </cols>
  <sheetData>
    <row r="1" spans="1:2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  <c r="P1" s="7" t="s">
        <v>15</v>
      </c>
      <c r="Q1" s="9" t="s">
        <v>16</v>
      </c>
      <c r="R1" s="8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10" t="s">
        <v>21</v>
      </c>
      <c r="B2" s="10" t="s">
        <v>22</v>
      </c>
      <c r="C2" s="11">
        <v>45428</v>
      </c>
      <c r="D2" s="12">
        <v>115000</v>
      </c>
      <c r="E2" s="10" t="s">
        <v>23</v>
      </c>
      <c r="F2" s="10" t="s">
        <v>24</v>
      </c>
      <c r="G2" s="12">
        <v>115000</v>
      </c>
      <c r="H2" s="12">
        <v>63600</v>
      </c>
      <c r="I2" s="13">
        <f t="shared" ref="I2:I3" si="0">H2/G2*100</f>
        <v>55.304347826086953</v>
      </c>
      <c r="J2" s="12">
        <v>113097</v>
      </c>
      <c r="K2" s="12">
        <v>40927</v>
      </c>
      <c r="L2" s="12">
        <f t="shared" ref="L2:L3" si="1">G2-K2</f>
        <v>74073</v>
      </c>
      <c r="M2" s="12">
        <v>104594</v>
      </c>
      <c r="N2" s="14">
        <f t="shared" ref="N2:N3" si="2">L2/M2</f>
        <v>0.70819549878578125</v>
      </c>
      <c r="O2" s="15">
        <v>2552</v>
      </c>
      <c r="P2" s="16">
        <f t="shared" ref="P2:P3" si="3">L2/O2</f>
        <v>29.025470219435736</v>
      </c>
      <c r="Q2" s="17" t="s">
        <v>25</v>
      </c>
      <c r="R2" s="18">
        <f>ABS(N6-N2)*100</f>
        <v>13.609462656728976</v>
      </c>
      <c r="S2" s="10" t="s">
        <v>26</v>
      </c>
      <c r="T2" s="10" t="s">
        <v>26</v>
      </c>
      <c r="U2" s="10" t="s">
        <v>27</v>
      </c>
    </row>
    <row r="3" spans="1:21" x14ac:dyDescent="0.25">
      <c r="A3" s="10" t="s">
        <v>28</v>
      </c>
      <c r="B3" s="10" t="s">
        <v>29</v>
      </c>
      <c r="C3" s="11">
        <v>44683</v>
      </c>
      <c r="D3" s="12">
        <v>165000</v>
      </c>
      <c r="E3" s="10" t="s">
        <v>30</v>
      </c>
      <c r="F3" s="10" t="s">
        <v>31</v>
      </c>
      <c r="G3" s="12">
        <v>165000</v>
      </c>
      <c r="H3" s="12">
        <v>64000</v>
      </c>
      <c r="I3" s="13">
        <f t="shared" si="0"/>
        <v>38.787878787878789</v>
      </c>
      <c r="J3" s="12">
        <v>126025</v>
      </c>
      <c r="K3" s="12">
        <v>35200</v>
      </c>
      <c r="L3" s="12">
        <f t="shared" si="1"/>
        <v>129800</v>
      </c>
      <c r="M3" s="12">
        <v>132397</v>
      </c>
      <c r="N3" s="14">
        <f t="shared" si="2"/>
        <v>0.98038475192036079</v>
      </c>
      <c r="O3" s="15">
        <v>1728</v>
      </c>
      <c r="P3" s="16">
        <f t="shared" si="3"/>
        <v>75.115740740740748</v>
      </c>
      <c r="Q3" s="17" t="s">
        <v>25</v>
      </c>
      <c r="R3" s="18">
        <f>ABS(N6-N3)*100</f>
        <v>13.609462656728976</v>
      </c>
      <c r="S3" s="10" t="s">
        <v>26</v>
      </c>
      <c r="T3" s="10" t="s">
        <v>32</v>
      </c>
      <c r="U3" s="10" t="s">
        <v>27</v>
      </c>
    </row>
    <row r="4" spans="1:21" x14ac:dyDescent="0.25">
      <c r="A4" s="28"/>
      <c r="B4" s="28"/>
      <c r="C4" s="29" t="s">
        <v>33</v>
      </c>
      <c r="D4" s="30">
        <f>+SUM(D2:D3)</f>
        <v>280000</v>
      </c>
      <c r="E4" s="28"/>
      <c r="F4" s="28"/>
      <c r="G4" s="30">
        <f>+SUM(G2:G3)</f>
        <v>280000</v>
      </c>
      <c r="H4" s="30">
        <f>+SUM(H2:H3)</f>
        <v>127600</v>
      </c>
      <c r="I4" s="31"/>
      <c r="J4" s="30">
        <f>+SUM(J2:J3)</f>
        <v>239122</v>
      </c>
      <c r="K4" s="30"/>
      <c r="L4" s="30">
        <f>+SUM(L2:L3)</f>
        <v>203873</v>
      </c>
      <c r="M4" s="30">
        <f>+SUM(M2:M3)</f>
        <v>236991</v>
      </c>
      <c r="N4" s="32"/>
      <c r="O4" s="33"/>
      <c r="P4" s="34">
        <f>AVERAGE(P2:P3)</f>
        <v>52.07060548008824</v>
      </c>
      <c r="Q4" s="35"/>
      <c r="R4" s="36">
        <f>ABS(N6-N5)*100</f>
        <v>1.5966171299544474</v>
      </c>
      <c r="S4" s="28"/>
      <c r="T4" s="28"/>
      <c r="U4" s="28"/>
    </row>
    <row r="5" spans="1:21" x14ac:dyDescent="0.25">
      <c r="A5" s="19"/>
      <c r="B5" s="19"/>
      <c r="C5" s="20"/>
      <c r="D5" s="21"/>
      <c r="E5" s="19"/>
      <c r="F5" s="19"/>
      <c r="G5" s="21"/>
      <c r="H5" s="21" t="s">
        <v>34</v>
      </c>
      <c r="I5" s="22">
        <f>H4/G4*100</f>
        <v>45.571428571428577</v>
      </c>
      <c r="J5" s="21"/>
      <c r="K5" s="21"/>
      <c r="L5" s="21"/>
      <c r="M5" s="21" t="s">
        <v>36</v>
      </c>
      <c r="N5" s="23">
        <f>L4/M4</f>
        <v>0.86025629665261549</v>
      </c>
      <c r="O5" s="24"/>
      <c r="P5" s="25" t="s">
        <v>38</v>
      </c>
      <c r="Q5" s="26">
        <f>STDEV(N2:N3)</f>
        <v>0.19246686665756238</v>
      </c>
      <c r="R5" s="27"/>
      <c r="S5" s="19"/>
      <c r="T5" s="19"/>
      <c r="U5" s="19"/>
    </row>
    <row r="6" spans="1:21" x14ac:dyDescent="0.25">
      <c r="A6" s="37"/>
      <c r="B6" s="37"/>
      <c r="C6" s="38"/>
      <c r="D6" s="39"/>
      <c r="E6" s="37"/>
      <c r="F6" s="37"/>
      <c r="G6" s="39"/>
      <c r="H6" s="39" t="s">
        <v>35</v>
      </c>
      <c r="I6" s="40">
        <f>STDEV(I2:I3)</f>
        <v>11.678907258174608</v>
      </c>
      <c r="J6" s="39"/>
      <c r="K6" s="39"/>
      <c r="L6" s="39"/>
      <c r="M6" s="39" t="s">
        <v>37</v>
      </c>
      <c r="N6" s="41">
        <f>AVERAGE(N2:N3)</f>
        <v>0.84429012535307102</v>
      </c>
      <c r="O6" s="42"/>
      <c r="P6" s="43" t="s">
        <v>39</v>
      </c>
      <c r="Q6" s="45">
        <f>AVERAGE(R2:R3)</f>
        <v>13.609462656728976</v>
      </c>
      <c r="R6" s="44" t="s">
        <v>40</v>
      </c>
      <c r="S6" s="37">
        <f>+(Q6/N6)</f>
        <v>16.119414698872237</v>
      </c>
      <c r="T6" s="37"/>
      <c r="U6" s="37"/>
    </row>
    <row r="9" spans="1:21" x14ac:dyDescent="0.25">
      <c r="M9" t="s">
        <v>43</v>
      </c>
    </row>
    <row r="10" spans="1:21" x14ac:dyDescent="0.25">
      <c r="O10" t="s">
        <v>42</v>
      </c>
    </row>
    <row r="11" spans="1:21" x14ac:dyDescent="0.25">
      <c r="O11" t="s">
        <v>41</v>
      </c>
    </row>
    <row r="12" spans="1:21" x14ac:dyDescent="0.25">
      <c r="M12" s="46" t="s">
        <v>44</v>
      </c>
    </row>
  </sheetData>
  <pageMargins left="0.25" right="0.25" top="0.75" bottom="0.75" header="0.3" footer="0.3"/>
  <pageSetup paperSize="5" orientation="landscape" r:id="rId1"/>
  <headerFooter>
    <oddHeader>&amp;LCommercial and Industrial&amp;CGladwin  Township&amp;R2026
ECF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2026-01-21T18:38:04Z</cp:lastPrinted>
  <dcterms:created xsi:type="dcterms:W3CDTF">2026-01-21T18:20:33Z</dcterms:created>
  <dcterms:modified xsi:type="dcterms:W3CDTF">2026-02-04T15:21:54Z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