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4B32127E-C0C9-48BB-8498-688AB41B3D3E}" xr6:coauthVersionLast="47" xr6:coauthVersionMax="47" xr10:uidLastSave="{4E9339A8-FF91-4926-9C41-7D70FF267BAB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40 acr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7" l="1"/>
  <c r="O21" i="7"/>
  <c r="M21" i="7"/>
  <c r="L21" i="7"/>
  <c r="J21" i="7"/>
  <c r="H21" i="7"/>
  <c r="I22" i="7" s="1"/>
  <c r="G21" i="7"/>
  <c r="D21" i="7"/>
  <c r="R19" i="7"/>
  <c r="K19" i="7"/>
  <c r="Q19" i="7" s="1"/>
  <c r="I19" i="7"/>
  <c r="S18" i="7"/>
  <c r="Q18" i="7"/>
  <c r="K18" i="7"/>
  <c r="R18" i="7" s="1"/>
  <c r="I18" i="7"/>
  <c r="K17" i="7"/>
  <c r="S17" i="7" s="1"/>
  <c r="I17" i="7"/>
  <c r="S16" i="7"/>
  <c r="R16" i="7"/>
  <c r="Q16" i="7"/>
  <c r="K16" i="7"/>
  <c r="I16" i="7"/>
  <c r="K15" i="7"/>
  <c r="S15" i="7" s="1"/>
  <c r="I15" i="7"/>
  <c r="S14" i="7"/>
  <c r="Q14" i="7"/>
  <c r="K14" i="7"/>
  <c r="R14" i="7" s="1"/>
  <c r="I14" i="7"/>
  <c r="K13" i="7"/>
  <c r="K21" i="7" s="1"/>
  <c r="I13" i="7"/>
  <c r="I23" i="7" s="1"/>
  <c r="P4" i="7"/>
  <c r="O4" i="7"/>
  <c r="M4" i="7"/>
  <c r="L4" i="7"/>
  <c r="J4" i="7"/>
  <c r="H4" i="7"/>
  <c r="G4" i="7"/>
  <c r="I5" i="7" s="1"/>
  <c r="D4" i="7"/>
  <c r="K2" i="7"/>
  <c r="S2" i="7" s="1"/>
  <c r="I2" i="7"/>
  <c r="I6" i="7" s="1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S23" i="7" l="1"/>
  <c r="P23" i="7"/>
  <c r="M23" i="7"/>
  <c r="Q13" i="7"/>
  <c r="S19" i="7"/>
  <c r="R13" i="7"/>
  <c r="S13" i="7"/>
  <c r="Q15" i="7"/>
  <c r="R15" i="7"/>
  <c r="Q17" i="7"/>
  <c r="R17" i="7"/>
  <c r="K4" i="7"/>
  <c r="P6" i="7" s="1"/>
  <c r="M6" i="7"/>
  <c r="Q2" i="7"/>
  <c r="R2" i="7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S6" i="7" l="1"/>
  <c r="P35" i="2"/>
  <c r="S35" i="2"/>
</calcChain>
</file>

<file path=xl/sharedStrings.xml><?xml version="1.0" encoding="utf-8"?>
<sst xmlns="http://schemas.openxmlformats.org/spreadsheetml/2006/main" count="322" uniqueCount="113">
  <si>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</si>
  <si>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</si>
  <si>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</si>
  <si>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</si>
  <si>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</si>
  <si>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</si>
  <si>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</si>
  <si>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</si>
  <si>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</si>
  <si>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</si>
  <si>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</si>
  <si>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</si>
  <si>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</si>
  <si>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</si>
  <si>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</si>
  <si>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</si>
  <si>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</si>
  <si>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</si>
  <si>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</si>
  <si>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</si>
  <si>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</si>
  <si>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</si>
  <si>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</si>
  <si>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</si>
  <si>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</si>
  <si>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</si>
  <si>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</si>
  <si>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</si>
  <si>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</si>
  <si>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</si>
  <si>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</si>
  <si>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</si>
  <si>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</si>
  <si>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</si>
  <si>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</si>
  <si>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</si>
  <si>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</si>
  <si>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</si>
  <si>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</si>
  <si>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</si>
  <si>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</si>
  <si>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</si>
  <si>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</si>
  <si>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</si>
  <si>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</si>
  <si>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</si>
  <si>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</si>
  <si>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</si>
  <si>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</si>
  <si>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</si>
  <si>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</si>
  <si>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</si>
  <si>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</si>
  <si>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</si>
  <si>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</si>
  <si>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</si>
  <si>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</si>
  <si>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</si>
  <si>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</si>
  <si>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</si>
  <si>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</si>
  <si>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</si>
  <si>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</si>
  <si>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</si>
  <si>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</si>
  <si>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</si>
  <si>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</si>
  <si>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</si>
  <si>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</si>
  <si>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</si>
  <si>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</si>
  <si>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</si>
  <si>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</si>
  <si>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</si>
  <si>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</si>
  <si>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</si>
  <si>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</si>
  <si>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</si>
  <si>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</si>
  <si>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</si>
  <si>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</si>
  <si>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</si>
  <si>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</si>
  <si>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</si>
  <si>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</si>
  <si>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</si>
  <si>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</si>
  <si>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</si>
  <si>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</si>
  <si>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</si>
  <si>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</si>
  <si>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</si>
  <si>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Used $4,000 per acre</t>
  </si>
  <si>
    <t>Asd. when Sold</t>
  </si>
  <si>
    <t>140-011-400-001-13</t>
  </si>
  <si>
    <t>5525 OBERLIN RD</t>
  </si>
  <si>
    <t>4000 SECTION LOTS AND ACREAGE</t>
  </si>
  <si>
    <t>140-013-200-003-00</t>
  </si>
  <si>
    <t>OBERLIN RD</t>
  </si>
  <si>
    <t>140-019-400-002-00</t>
  </si>
  <si>
    <t>CASSIDY RD</t>
  </si>
  <si>
    <t>140-022-400-010-00</t>
  </si>
  <si>
    <t>4116 DUTCHER RD</t>
  </si>
  <si>
    <t>140-025-303-001-00</t>
  </si>
  <si>
    <t>3478 RENAS RD</t>
  </si>
  <si>
    <t>1000 AGRICULTURAL</t>
  </si>
  <si>
    <t>140-026-200-002-01</t>
  </si>
  <si>
    <t>4300 CHAPPEL DAM RD</t>
  </si>
  <si>
    <t>140-028-300-005-00</t>
  </si>
  <si>
    <t>4818 RENAS RD</t>
  </si>
  <si>
    <t>Used sales from Sherman Township due to a lack of sales in Gladwin Township.</t>
  </si>
  <si>
    <t>Sherman Sales</t>
  </si>
  <si>
    <t>AG and Residential were combined for the land analysis due to a lack of AG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</si>
</sst>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3" fillId="0" borderId="0" xfId="0" applyNumberFormat="1" applyFont="1"/>
    <xf numFmtId="0" fontId="0" fillId="4" borderId="0" xfId="0" applyFill="1"/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4C6A-55AD-4591-8A8D-056409384F48}">
  <dimension ref="A1:AO23"/>
  <sheetViews>
    <sheetView tabSelected="1" view="pageLayout" topLeftCell="I5" zoomScaleNormal="100" workbookViewId="0">
      <selection activeCell="R8" sqref="R8"/>
    </sheetView>
  </sheetViews>
  <sheetFormatPr defaultRowHeight="15" x14ac:dyDescent="0.25"/>
  <cols>
    <col min="1" max="1" width="17.42578125" customWidth="1"/>
    <col min="2" max="2" width="22.42578125" customWidth="1"/>
    <col min="3" max="3" width="13.85546875" style="17" customWidth="1"/>
    <col min="4" max="4" width="14.140625" style="7" customWidth="1"/>
    <col min="5" max="5" width="8.7109375" customWidth="1"/>
    <col min="6" max="6" width="16.28515625" customWidth="1"/>
    <col min="7" max="7" width="14.5703125" style="7" customWidth="1"/>
    <col min="8" max="8" width="14.7109375" style="7" customWidth="1"/>
    <col min="9" max="9" width="14.28515625" style="12" customWidth="1"/>
    <col min="10" max="10" width="13.5703125" style="7" customWidth="1"/>
    <col min="11" max="11" width="15.85546875" style="7" customWidth="1"/>
    <col min="12" max="12" width="17.28515625" style="7" customWidth="1"/>
    <col min="13" max="13" width="12.140625" style="22" customWidth="1"/>
    <col min="14" max="14" width="10.7109375" style="26" customWidth="1"/>
    <col min="15" max="15" width="11.42578125" style="31" customWidth="1"/>
    <col min="16" max="16" width="11.7109375" style="31" customWidth="1"/>
    <col min="17" max="17" width="11.5703125" style="7" customWidth="1"/>
    <col min="18" max="18" width="13.42578125" style="7" customWidth="1"/>
    <col min="19" max="19" width="13" style="36" customWidth="1"/>
    <col min="20" max="20" width="11" style="31" customWidth="1"/>
    <col min="21" max="21" width="25.42578125" customWidth="1"/>
    <col min="22" max="22" width="30.42578125" customWidth="1"/>
  </cols>
  <sheetData>
    <row r="1" spans="1:41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t="s">
        <v>39</v>
      </c>
      <c r="B2" t="s">
        <v>40</v>
      </c>
      <c r="C2" s="17">
        <v>44995</v>
      </c>
      <c r="D2" s="7">
        <v>290000</v>
      </c>
      <c r="E2" t="s">
        <v>25</v>
      </c>
      <c r="F2" t="s">
        <v>26</v>
      </c>
      <c r="G2" s="7">
        <v>290000</v>
      </c>
      <c r="H2" s="7">
        <v>167100</v>
      </c>
      <c r="I2" s="12">
        <f>H2/G2*100</f>
        <v>57.62068965517242</v>
      </c>
      <c r="J2" s="7">
        <v>334297</v>
      </c>
      <c r="K2" s="7">
        <f>G2-150225</f>
        <v>139775</v>
      </c>
      <c r="L2" s="7">
        <v>184072</v>
      </c>
      <c r="M2" s="22">
        <v>1478</v>
      </c>
      <c r="N2" s="26">
        <v>1395.755371</v>
      </c>
      <c r="O2" s="31">
        <v>48.44</v>
      </c>
      <c r="P2" s="31">
        <v>48.44</v>
      </c>
      <c r="Q2" s="7">
        <f>K2/M2</f>
        <v>94.570365358592696</v>
      </c>
      <c r="R2" s="7">
        <f>K2/O2</f>
        <v>2885.5284888521883</v>
      </c>
      <c r="S2" s="36">
        <f>K2/O2/43560</f>
        <v>6.6242619119655372E-2</v>
      </c>
      <c r="T2" s="31">
        <v>1478</v>
      </c>
      <c r="V2" t="s">
        <v>27</v>
      </c>
    </row>
    <row r="3" spans="1:41" ht="15.75" thickBot="1" x14ac:dyDescent="0.3"/>
    <row r="4" spans="1:41" ht="15.75" thickTop="1" x14ac:dyDescent="0.25">
      <c r="A4" s="3"/>
      <c r="B4" s="3"/>
      <c r="C4" s="18" t="s">
        <v>85</v>
      </c>
      <c r="D4" s="8">
        <f>+SUM(D2:D3)</f>
        <v>290000</v>
      </c>
      <c r="E4" s="3"/>
      <c r="F4" s="3"/>
      <c r="G4" s="8">
        <f>+SUM(G2:G3)</f>
        <v>290000</v>
      </c>
      <c r="H4" s="8">
        <f>+SUM(H2:H3)</f>
        <v>167100</v>
      </c>
      <c r="I4" s="13"/>
      <c r="J4" s="8">
        <f>+SUM(J2:J3)</f>
        <v>334297</v>
      </c>
      <c r="K4" s="8">
        <f>+SUM(K2:K3)</f>
        <v>139775</v>
      </c>
      <c r="L4" s="8">
        <f>+SUM(L2:L3)</f>
        <v>184072</v>
      </c>
      <c r="M4" s="23">
        <f>+SUM(M2:M3)</f>
        <v>1478</v>
      </c>
      <c r="N4" s="27"/>
      <c r="O4" s="32">
        <f>+SUM(O2:O3)</f>
        <v>48.44</v>
      </c>
      <c r="P4" s="32">
        <f>+SUM(P2:P3)</f>
        <v>48.44</v>
      </c>
      <c r="Q4" s="8"/>
      <c r="R4" s="8"/>
      <c r="S4" s="37"/>
      <c r="T4" s="32"/>
      <c r="U4" s="3"/>
      <c r="V4" s="3"/>
    </row>
    <row r="5" spans="1:41" x14ac:dyDescent="0.25">
      <c r="A5" s="4"/>
      <c r="B5" s="4"/>
      <c r="C5" s="19"/>
      <c r="D5" s="9"/>
      <c r="E5" s="4"/>
      <c r="F5" s="4"/>
      <c r="G5" s="9"/>
      <c r="H5" s="9" t="s">
        <v>86</v>
      </c>
      <c r="I5" s="14">
        <f>H4/G4*100</f>
        <v>57.62068965517242</v>
      </c>
      <c r="J5" s="9"/>
      <c r="K5" s="9"/>
      <c r="L5" s="9" t="s">
        <v>87</v>
      </c>
      <c r="M5" s="24"/>
      <c r="N5" s="28"/>
      <c r="O5" s="33" t="s">
        <v>87</v>
      </c>
      <c r="P5" s="33"/>
      <c r="Q5" s="9"/>
      <c r="R5" s="9" t="s">
        <v>87</v>
      </c>
      <c r="S5" s="38"/>
      <c r="T5" s="33"/>
      <c r="U5" s="4"/>
      <c r="V5" s="4"/>
    </row>
    <row r="6" spans="1:41" x14ac:dyDescent="0.25">
      <c r="A6" s="5"/>
      <c r="B6" s="5"/>
      <c r="C6" s="20"/>
      <c r="D6" s="10"/>
      <c r="E6" s="5"/>
      <c r="F6" s="5"/>
      <c r="G6" s="10"/>
      <c r="H6" s="10" t="s">
        <v>88</v>
      </c>
      <c r="I6" s="15" t="e">
        <f>STDEV(I2:I3)</f>
        <v>#DIV/0!</v>
      </c>
      <c r="J6" s="10"/>
      <c r="K6" s="10"/>
      <c r="L6" s="10" t="s">
        <v>89</v>
      </c>
      <c r="M6" s="40">
        <f>K4/M4</f>
        <v>94.570365358592696</v>
      </c>
      <c r="N6" s="29"/>
      <c r="O6" s="34" t="s">
        <v>90</v>
      </c>
      <c r="P6" s="34">
        <f>K4/O4</f>
        <v>2885.5284888521883</v>
      </c>
      <c r="Q6" s="10"/>
      <c r="R6" s="10" t="s">
        <v>91</v>
      </c>
      <c r="S6" s="39">
        <f>K4/O4/43560</f>
        <v>6.6242619119655372E-2</v>
      </c>
      <c r="T6" s="34"/>
      <c r="U6" s="5"/>
      <c r="V6" s="5"/>
    </row>
    <row r="8" spans="1:41" x14ac:dyDescent="0.25">
      <c r="R8" s="7" t="s">
        <v>112</v>
      </c>
    </row>
    <row r="9" spans="1:41" x14ac:dyDescent="0.25">
      <c r="O9" s="41" t="s">
        <v>92</v>
      </c>
      <c r="R9" s="7" t="s">
        <v>110</v>
      </c>
    </row>
    <row r="11" spans="1:41" x14ac:dyDescent="0.25">
      <c r="A11" s="42" t="s">
        <v>111</v>
      </c>
    </row>
    <row r="12" spans="1:41" x14ac:dyDescent="0.25">
      <c r="A12" s="1" t="s">
        <v>0</v>
      </c>
      <c r="B12" s="1" t="s">
        <v>1</v>
      </c>
      <c r="C12" s="16" t="s">
        <v>2</v>
      </c>
      <c r="D12" s="6" t="s">
        <v>3</v>
      </c>
      <c r="E12" s="1" t="s">
        <v>4</v>
      </c>
      <c r="F12" s="1" t="s">
        <v>5</v>
      </c>
      <c r="G12" s="6" t="s">
        <v>6</v>
      </c>
      <c r="H12" s="6" t="s">
        <v>93</v>
      </c>
      <c r="I12" s="11" t="s">
        <v>8</v>
      </c>
      <c r="J12" s="6" t="s">
        <v>9</v>
      </c>
      <c r="K12" s="6" t="s">
        <v>10</v>
      </c>
      <c r="L12" s="6" t="s">
        <v>11</v>
      </c>
      <c r="M12" s="21" t="s">
        <v>12</v>
      </c>
      <c r="N12" s="25" t="s">
        <v>13</v>
      </c>
      <c r="O12" s="30" t="s">
        <v>14</v>
      </c>
      <c r="P12" s="30" t="s">
        <v>15</v>
      </c>
      <c r="Q12" s="6" t="s">
        <v>16</v>
      </c>
      <c r="R12" s="6" t="s">
        <v>17</v>
      </c>
      <c r="S12" s="35" t="s">
        <v>18</v>
      </c>
      <c r="T12" s="30" t="s">
        <v>19</v>
      </c>
      <c r="U12" s="1" t="s">
        <v>20</v>
      </c>
      <c r="V12" s="1" t="s">
        <v>21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5">
      <c r="A13" t="s">
        <v>94</v>
      </c>
      <c r="B13" t="s">
        <v>95</v>
      </c>
      <c r="C13" s="17">
        <v>45951</v>
      </c>
      <c r="D13" s="7">
        <v>675000</v>
      </c>
      <c r="E13" t="s">
        <v>25</v>
      </c>
      <c r="F13" t="s">
        <v>26</v>
      </c>
      <c r="G13" s="7">
        <v>675000</v>
      </c>
      <c r="H13" s="7">
        <v>231000</v>
      </c>
      <c r="I13" s="12">
        <f t="shared" ref="I13:I19" si="0">H13/G13*100</f>
        <v>34.222222222222221</v>
      </c>
      <c r="J13" s="7">
        <v>547616</v>
      </c>
      <c r="K13" s="7">
        <f>G13-397728</f>
        <v>277272</v>
      </c>
      <c r="L13" s="7">
        <v>149888</v>
      </c>
      <c r="M13" s="22">
        <v>0</v>
      </c>
      <c r="N13" s="26">
        <v>0</v>
      </c>
      <c r="O13" s="31">
        <v>49.92</v>
      </c>
      <c r="P13" s="31">
        <v>49.92</v>
      </c>
      <c r="Q13" s="7" t="e">
        <f t="shared" ref="Q13:Q19" si="1">K13/M13</f>
        <v>#DIV/0!</v>
      </c>
      <c r="R13" s="7">
        <f t="shared" ref="R13:R19" si="2">K13/O13</f>
        <v>5554.3269230769229</v>
      </c>
      <c r="S13" s="36">
        <f t="shared" ref="S13:S19" si="3">K13/O13/43560</f>
        <v>0.12750980080525534</v>
      </c>
      <c r="T13" s="31">
        <v>0</v>
      </c>
      <c r="V13" t="s">
        <v>96</v>
      </c>
    </row>
    <row r="14" spans="1:41" x14ac:dyDescent="0.25">
      <c r="A14" t="s">
        <v>97</v>
      </c>
      <c r="B14" t="s">
        <v>98</v>
      </c>
      <c r="C14" s="17">
        <v>45216</v>
      </c>
      <c r="D14" s="7">
        <v>180000</v>
      </c>
      <c r="E14" t="s">
        <v>25</v>
      </c>
      <c r="F14" t="s">
        <v>26</v>
      </c>
      <c r="G14" s="7">
        <v>180000</v>
      </c>
      <c r="H14" s="7">
        <v>82000</v>
      </c>
      <c r="I14" s="12">
        <f t="shared" si="0"/>
        <v>45.555555555555557</v>
      </c>
      <c r="J14" s="7">
        <v>180001</v>
      </c>
      <c r="K14" s="7">
        <f>G14-0</f>
        <v>180000</v>
      </c>
      <c r="L14" s="7">
        <v>180000</v>
      </c>
      <c r="M14" s="22">
        <v>0</v>
      </c>
      <c r="N14" s="26">
        <v>0</v>
      </c>
      <c r="O14" s="31">
        <v>60</v>
      </c>
      <c r="P14" s="31">
        <v>60</v>
      </c>
      <c r="Q14" s="7" t="e">
        <f t="shared" si="1"/>
        <v>#DIV/0!</v>
      </c>
      <c r="R14" s="7">
        <f t="shared" si="2"/>
        <v>3000</v>
      </c>
      <c r="S14" s="36">
        <f t="shared" si="3"/>
        <v>6.8870523415977963E-2</v>
      </c>
      <c r="T14" s="31">
        <v>0</v>
      </c>
      <c r="V14" t="s">
        <v>96</v>
      </c>
    </row>
    <row r="15" spans="1:41" x14ac:dyDescent="0.25">
      <c r="A15" t="s">
        <v>99</v>
      </c>
      <c r="B15" t="s">
        <v>100</v>
      </c>
      <c r="C15" s="17">
        <v>45937</v>
      </c>
      <c r="D15" s="7">
        <v>130000</v>
      </c>
      <c r="E15" t="s">
        <v>25</v>
      </c>
      <c r="F15" t="s">
        <v>26</v>
      </c>
      <c r="G15" s="7">
        <v>130000</v>
      </c>
      <c r="H15" s="7">
        <v>68000</v>
      </c>
      <c r="I15" s="12">
        <f t="shared" si="0"/>
        <v>52.307692307692314</v>
      </c>
      <c r="J15" s="7">
        <v>136000</v>
      </c>
      <c r="K15" s="7">
        <f>G15-0</f>
        <v>130000</v>
      </c>
      <c r="L15" s="7">
        <v>136000</v>
      </c>
      <c r="M15" s="22">
        <v>0</v>
      </c>
      <c r="N15" s="26">
        <v>0</v>
      </c>
      <c r="O15" s="31">
        <v>40</v>
      </c>
      <c r="P15" s="31">
        <v>40</v>
      </c>
      <c r="Q15" s="7" t="e">
        <f t="shared" si="1"/>
        <v>#DIV/0!</v>
      </c>
      <c r="R15" s="7">
        <f t="shared" si="2"/>
        <v>3250</v>
      </c>
      <c r="S15" s="36">
        <f t="shared" si="3"/>
        <v>7.4609733700642791E-2</v>
      </c>
      <c r="T15" s="31">
        <v>0</v>
      </c>
      <c r="V15" t="s">
        <v>96</v>
      </c>
    </row>
    <row r="16" spans="1:41" x14ac:dyDescent="0.25">
      <c r="A16" t="s">
        <v>101</v>
      </c>
      <c r="B16" t="s">
        <v>102</v>
      </c>
      <c r="C16" s="17">
        <v>45497</v>
      </c>
      <c r="D16" s="7">
        <v>539900</v>
      </c>
      <c r="E16" t="s">
        <v>25</v>
      </c>
      <c r="F16" t="s">
        <v>26</v>
      </c>
      <c r="G16" s="7">
        <v>539900</v>
      </c>
      <c r="H16" s="7">
        <v>253300</v>
      </c>
      <c r="I16" s="12">
        <f t="shared" si="0"/>
        <v>46.91609557325431</v>
      </c>
      <c r="J16" s="7">
        <v>519035</v>
      </c>
      <c r="K16" s="7">
        <f>G16-372367</f>
        <v>167533</v>
      </c>
      <c r="L16" s="7">
        <v>146668</v>
      </c>
      <c r="M16" s="22">
        <v>0</v>
      </c>
      <c r="N16" s="26">
        <v>0</v>
      </c>
      <c r="O16" s="31">
        <v>47.62</v>
      </c>
      <c r="P16" s="31">
        <v>47.62</v>
      </c>
      <c r="Q16" s="7" t="e">
        <f t="shared" si="1"/>
        <v>#DIV/0!</v>
      </c>
      <c r="R16" s="7">
        <f t="shared" si="2"/>
        <v>3518.1226375472493</v>
      </c>
      <c r="S16" s="36">
        <f t="shared" si="3"/>
        <v>8.0764982496493332E-2</v>
      </c>
      <c r="T16" s="31">
        <v>0</v>
      </c>
      <c r="V16" t="s">
        <v>96</v>
      </c>
    </row>
    <row r="17" spans="1:22" x14ac:dyDescent="0.25">
      <c r="A17" t="s">
        <v>103</v>
      </c>
      <c r="B17" t="s">
        <v>104</v>
      </c>
      <c r="C17" s="17">
        <v>45056</v>
      </c>
      <c r="D17" s="7">
        <v>350000</v>
      </c>
      <c r="E17" t="s">
        <v>25</v>
      </c>
      <c r="F17" t="s">
        <v>26</v>
      </c>
      <c r="G17" s="7">
        <v>350000</v>
      </c>
      <c r="H17" s="7">
        <v>151100</v>
      </c>
      <c r="I17" s="12">
        <f t="shared" si="0"/>
        <v>43.171428571428571</v>
      </c>
      <c r="J17" s="7">
        <v>377026</v>
      </c>
      <c r="K17" s="7">
        <f>G17-242626</f>
        <v>107374</v>
      </c>
      <c r="L17" s="7">
        <v>134400</v>
      </c>
      <c r="M17" s="22">
        <v>0</v>
      </c>
      <c r="N17" s="26">
        <v>0</v>
      </c>
      <c r="O17" s="31">
        <v>39</v>
      </c>
      <c r="P17" s="31">
        <v>39</v>
      </c>
      <c r="Q17" s="7" t="e">
        <f t="shared" si="1"/>
        <v>#DIV/0!</v>
      </c>
      <c r="R17" s="7">
        <f t="shared" si="2"/>
        <v>2753.1794871794873</v>
      </c>
      <c r="S17" s="36">
        <f t="shared" si="3"/>
        <v>6.3204304113395018E-2</v>
      </c>
      <c r="T17" s="31">
        <v>0</v>
      </c>
      <c r="V17" t="s">
        <v>105</v>
      </c>
    </row>
    <row r="18" spans="1:22" x14ac:dyDescent="0.25">
      <c r="A18" t="s">
        <v>106</v>
      </c>
      <c r="B18" t="s">
        <v>107</v>
      </c>
      <c r="C18" s="17">
        <v>44900</v>
      </c>
      <c r="D18" s="7">
        <v>295000</v>
      </c>
      <c r="E18" t="s">
        <v>25</v>
      </c>
      <c r="F18" t="s">
        <v>26</v>
      </c>
      <c r="G18" s="7">
        <v>295000</v>
      </c>
      <c r="H18" s="7">
        <v>94300</v>
      </c>
      <c r="I18" s="12">
        <f t="shared" si="0"/>
        <v>31.966101694915256</v>
      </c>
      <c r="J18" s="7">
        <v>271058</v>
      </c>
      <c r="K18" s="7">
        <f>G18-135058</f>
        <v>159942</v>
      </c>
      <c r="L18" s="7">
        <v>136000</v>
      </c>
      <c r="M18" s="22">
        <v>0</v>
      </c>
      <c r="N18" s="26">
        <v>0</v>
      </c>
      <c r="O18" s="31">
        <v>40</v>
      </c>
      <c r="P18" s="31">
        <v>40</v>
      </c>
      <c r="Q18" s="7" t="e">
        <f t="shared" si="1"/>
        <v>#DIV/0!</v>
      </c>
      <c r="R18" s="7">
        <f t="shared" si="2"/>
        <v>3998.55</v>
      </c>
      <c r="S18" s="36">
        <f t="shared" si="3"/>
        <v>9.1794077134986232E-2</v>
      </c>
      <c r="T18" s="31">
        <v>0</v>
      </c>
      <c r="V18" t="s">
        <v>96</v>
      </c>
    </row>
    <row r="19" spans="1:22" x14ac:dyDescent="0.25">
      <c r="A19" t="s">
        <v>108</v>
      </c>
      <c r="B19" t="s">
        <v>109</v>
      </c>
      <c r="C19" s="17">
        <v>45098</v>
      </c>
      <c r="D19" s="7">
        <v>375000</v>
      </c>
      <c r="E19" t="s">
        <v>25</v>
      </c>
      <c r="F19" t="s">
        <v>26</v>
      </c>
      <c r="G19" s="7">
        <v>375000</v>
      </c>
      <c r="H19" s="7">
        <v>130200</v>
      </c>
      <c r="I19" s="12">
        <f t="shared" si="0"/>
        <v>34.72</v>
      </c>
      <c r="J19" s="7">
        <v>330109</v>
      </c>
      <c r="K19" s="7">
        <f>G19-160109</f>
        <v>214891</v>
      </c>
      <c r="L19" s="7">
        <v>170000</v>
      </c>
      <c r="M19" s="22">
        <v>0</v>
      </c>
      <c r="N19" s="26">
        <v>0</v>
      </c>
      <c r="O19" s="31">
        <v>40</v>
      </c>
      <c r="P19" s="31">
        <v>40</v>
      </c>
      <c r="Q19" s="7" t="e">
        <f t="shared" si="1"/>
        <v>#DIV/0!</v>
      </c>
      <c r="R19" s="7">
        <f t="shared" si="2"/>
        <v>5372.2749999999996</v>
      </c>
      <c r="S19" s="36">
        <f t="shared" si="3"/>
        <v>0.12333046372819099</v>
      </c>
      <c r="T19" s="31">
        <v>0</v>
      </c>
      <c r="V19" t="s">
        <v>96</v>
      </c>
    </row>
    <row r="20" spans="1:22" ht="15.75" thickBot="1" x14ac:dyDescent="0.3"/>
    <row r="21" spans="1:22" ht="15.75" thickTop="1" x14ac:dyDescent="0.25">
      <c r="A21" s="3"/>
      <c r="B21" s="3"/>
      <c r="C21" s="18" t="s">
        <v>85</v>
      </c>
      <c r="D21" s="8">
        <f>+SUM(D13:D20)</f>
        <v>2544900</v>
      </c>
      <c r="E21" s="3"/>
      <c r="F21" s="3"/>
      <c r="G21" s="8">
        <f>+SUM(G13:G20)</f>
        <v>2544900</v>
      </c>
      <c r="H21" s="8">
        <f>+SUM(H13:H20)</f>
        <v>1009900</v>
      </c>
      <c r="I21" s="13"/>
      <c r="J21" s="8">
        <f>+SUM(J13:J20)</f>
        <v>2360845</v>
      </c>
      <c r="K21" s="8">
        <f>+SUM(K13:K20)</f>
        <v>1237012</v>
      </c>
      <c r="L21" s="8">
        <f>+SUM(L13:L20)</f>
        <v>1052956</v>
      </c>
      <c r="M21" s="23">
        <f>+SUM(M13:M20)</f>
        <v>0</v>
      </c>
      <c r="N21" s="27"/>
      <c r="O21" s="32">
        <f>+SUM(O13:O20)</f>
        <v>316.54000000000002</v>
      </c>
      <c r="P21" s="32">
        <f>+SUM(P13:P20)</f>
        <v>316.54000000000002</v>
      </c>
      <c r="Q21" s="8"/>
      <c r="R21" s="8"/>
      <c r="S21" s="37"/>
      <c r="T21" s="32"/>
      <c r="U21" s="3"/>
      <c r="V21" s="3"/>
    </row>
    <row r="22" spans="1:22" x14ac:dyDescent="0.25">
      <c r="A22" s="4"/>
      <c r="B22" s="4"/>
      <c r="C22" s="19"/>
      <c r="D22" s="9"/>
      <c r="E22" s="4"/>
      <c r="F22" s="4"/>
      <c r="G22" s="9"/>
      <c r="H22" s="9" t="s">
        <v>86</v>
      </c>
      <c r="I22" s="14">
        <f>H21/G21*100</f>
        <v>39.683288144917285</v>
      </c>
      <c r="J22" s="9"/>
      <c r="K22" s="9"/>
      <c r="L22" s="9" t="s">
        <v>87</v>
      </c>
      <c r="M22" s="24"/>
      <c r="N22" s="28"/>
      <c r="O22" s="33" t="s">
        <v>87</v>
      </c>
      <c r="P22" s="33"/>
      <c r="Q22" s="9"/>
      <c r="R22" s="9" t="s">
        <v>87</v>
      </c>
      <c r="S22" s="38"/>
      <c r="T22" s="33"/>
      <c r="U22" s="4"/>
      <c r="V22" s="4"/>
    </row>
    <row r="23" spans="1:22" x14ac:dyDescent="0.25">
      <c r="A23" s="5"/>
      <c r="B23" s="5"/>
      <c r="C23" s="20"/>
      <c r="D23" s="10"/>
      <c r="E23" s="5"/>
      <c r="F23" s="5"/>
      <c r="G23" s="10"/>
      <c r="H23" s="10" t="s">
        <v>88</v>
      </c>
      <c r="I23" s="15">
        <f>STDEV(I13:I20)</f>
        <v>7.690107526041718</v>
      </c>
      <c r="J23" s="10"/>
      <c r="K23" s="10"/>
      <c r="L23" s="10" t="s">
        <v>89</v>
      </c>
      <c r="M23" s="40" t="e">
        <f>K21/M21</f>
        <v>#DIV/0!</v>
      </c>
      <c r="N23" s="29"/>
      <c r="O23" s="34" t="s">
        <v>90</v>
      </c>
      <c r="P23" s="34">
        <f>K21/O21</f>
        <v>3907.9168509509063</v>
      </c>
      <c r="Q23" s="10"/>
      <c r="R23" s="10" t="s">
        <v>91</v>
      </c>
      <c r="S23" s="39">
        <f>K21/O21/43560</f>
        <v>8.9713426330369744E-2</v>
      </c>
      <c r="T23" s="34"/>
      <c r="U23" s="5"/>
      <c r="V23" s="5"/>
    </row>
  </sheetData>
  <conditionalFormatting sqref="A2:V3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3:V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 and Agriculture
40 acres&amp;CGladwin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40 acres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2026-02-20T15:42:21Z</dcterms:modified>
</cp:coreProperties>
</file>