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6883196e798036/Desktop/Gladwin 2026/"/>
    </mc:Choice>
  </mc:AlternateContent>
  <xr:revisionPtr revIDLastSave="21" documentId="8_{6B96DCA7-9447-4E98-A3D8-F3864B145239}" xr6:coauthVersionLast="47" xr6:coauthVersionMax="47" xr10:uidLastSave="{C1D8EE05-08AD-4499-BD68-97482F4D3BB5}"/>
  <bookViews>
    <workbookView xWindow="-120" yWindow="-120" windowWidth="20730" windowHeight="11040" xr2:uid="{1061B119-2D92-41A8-98CF-C79A792A47EF}"/>
  </bookViews>
  <sheets>
    <sheet name="E.C.F. Analysi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N2" i="2" s="1"/>
  <c r="I3" i="2"/>
  <c r="L3" i="2"/>
  <c r="P3" i="2" s="1"/>
  <c r="I4" i="2"/>
  <c r="L4" i="2"/>
  <c r="P4" i="2" s="1"/>
  <c r="I5" i="2"/>
  <c r="L5" i="2"/>
  <c r="N5" i="2" s="1"/>
  <c r="I6" i="2"/>
  <c r="L6" i="2"/>
  <c r="N6" i="2" s="1"/>
  <c r="I7" i="2"/>
  <c r="L7" i="2"/>
  <c r="N7" i="2" s="1"/>
  <c r="D9" i="2"/>
  <c r="G9" i="2"/>
  <c r="H9" i="2"/>
  <c r="J9" i="2"/>
  <c r="M9" i="2"/>
  <c r="N3" i="2" l="1"/>
  <c r="I10" i="2"/>
  <c r="P5" i="2"/>
  <c r="P2" i="2"/>
  <c r="I11" i="2"/>
  <c r="N4" i="2"/>
  <c r="P6" i="2"/>
  <c r="P7" i="2"/>
  <c r="L9" i="2"/>
  <c r="N10" i="2" s="1"/>
  <c r="Q10" i="2" l="1"/>
  <c r="P9" i="2"/>
  <c r="N11" i="2"/>
  <c r="R2" i="2" l="1"/>
  <c r="R4" i="2"/>
  <c r="R5" i="2"/>
  <c r="R3" i="2"/>
  <c r="R7" i="2"/>
  <c r="R9" i="2"/>
  <c r="R6" i="2"/>
  <c r="Q11" i="2" l="1"/>
  <c r="S11" i="2" s="1"/>
</calcChain>
</file>

<file path=xl/sharedStrings.xml><?xml version="1.0" encoding="utf-8"?>
<sst xmlns="http://schemas.openxmlformats.org/spreadsheetml/2006/main" count="73" uniqueCount="52">
  <si>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</si>
  <si>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</si>
  <si>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</si>
  <si>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</si>
  <si>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</si>
  <si>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</si>
  <si>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</si>
  <si>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Cur. Asmnt.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</si>
  <si>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</si>
  <si>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</si>
  <si>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</si>
  <si>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</si>
  <si>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</si>
  <si>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</si>
  <si>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</si>
  <si>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</si>
  <si>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</si>
  <si>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</si>
  <si>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</si>
  <si>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Other Parcels in Sale</t>
  </si>
  <si>
    <t>Land Table</t>
  </si>
  <si>
    <t>WD</t>
  </si>
  <si>
    <t>03-ARM'S LENGTH</t>
  </si>
  <si>
    <t>outly</t>
  </si>
  <si>
    <t>Ranch</t>
  </si>
  <si>
    <t>RESIDENTIAL</t>
  </si>
  <si>
    <t>RESAG</t>
  </si>
  <si>
    <t>AGRICULTURAL</t>
  </si>
  <si>
    <t>080-006-300-002-11</t>
  </si>
  <si>
    <t>3050 N M-18</t>
  </si>
  <si>
    <t>Two-Story</t>
  </si>
  <si>
    <t>080-020-100-001-02</t>
  </si>
  <si>
    <t>2063 WAGARVILLE ROAD</t>
  </si>
  <si>
    <t>080-020-401-002-00</t>
  </si>
  <si>
    <t>2240 W RIDGE ROAD</t>
  </si>
  <si>
    <t>080-021-100-001-01</t>
  </si>
  <si>
    <t>1553 WAGARVILLE ROAD</t>
  </si>
  <si>
    <t>080-021-300-002-01</t>
  </si>
  <si>
    <t>2164 RIDGE ROAD</t>
  </si>
  <si>
    <t>080-027-300-002-01</t>
  </si>
  <si>
    <t>1080 N HOCKADAY ROAD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</si>
  <si>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</si>
  <si>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</si>
  <si>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</si>
  <si>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</si>
  <si>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</si>
  <si>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</si>
  <si>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</si>
  <si>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</si>
  <si>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Included residential, rural sales and sales outside the time frame due to a lack of AG sales.</t>
  </si>
  <si>
    <t>Used .687</t>
  </si>
  <si>
    <t>.7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</si>
</sst>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6" fontId="3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22223-31FC-436E-8D0B-1CDC43186051}">
  <dimension ref="A1:AS16"/>
  <sheetViews>
    <sheetView tabSelected="1" view="pageLayout" topLeftCell="G1" zoomScaleNormal="100" workbookViewId="0">
      <selection activeCell="M14" sqref="M14"/>
    </sheetView>
  </sheetViews>
  <sheetFormatPr defaultRowHeight="15" x14ac:dyDescent="0.25"/>
  <cols>
    <col min="1" max="1" width="20.140625" customWidth="1"/>
    <col min="2" max="2" width="27.28515625" customWidth="1"/>
    <col min="3" max="3" width="12.140625" style="17" customWidth="1"/>
    <col min="4" max="4" width="13.28515625" style="7" customWidth="1"/>
    <col min="5" max="5" width="6" customWidth="1"/>
    <col min="6" max="6" width="20.42578125" customWidth="1"/>
    <col min="7" max="7" width="17.7109375" style="7" customWidth="1"/>
    <col min="8" max="8" width="13.85546875" style="7" customWidth="1"/>
    <col min="9" max="9" width="15.5703125" style="12" customWidth="1"/>
    <col min="10" max="10" width="13.5703125" style="7" customWidth="1"/>
    <col min="11" max="11" width="11.5703125" style="7" customWidth="1"/>
    <col min="12" max="12" width="16.140625" style="7" customWidth="1"/>
    <col min="13" max="13" width="13.5703125" style="7" customWidth="1"/>
    <col min="14" max="14" width="7" style="22" customWidth="1"/>
    <col min="15" max="15" width="11.5703125" style="27" customWidth="1"/>
    <col min="16" max="16" width="13.7109375" style="32" customWidth="1"/>
    <col min="17" max="17" width="10.42578125" style="40" customWidth="1"/>
    <col min="18" max="18" width="21.7109375" style="42" customWidth="1"/>
    <col min="19" max="19" width="19.7109375" customWidth="1"/>
    <col min="20" max="20" width="25.140625" customWidth="1"/>
    <col min="21" max="21" width="16.140625" customWidth="1"/>
  </cols>
  <sheetData>
    <row r="1" spans="1:45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1" t="s">
        <v>20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x14ac:dyDescent="0.25">
      <c r="A2" t="s">
        <v>28</v>
      </c>
      <c r="B2" t="s">
        <v>29</v>
      </c>
      <c r="C2" s="17">
        <v>45150</v>
      </c>
      <c r="D2" s="7">
        <v>77000</v>
      </c>
      <c r="E2" t="s">
        <v>21</v>
      </c>
      <c r="F2" t="s">
        <v>22</v>
      </c>
      <c r="G2" s="7">
        <v>77000</v>
      </c>
      <c r="H2" s="7">
        <v>42700</v>
      </c>
      <c r="I2" s="12">
        <f t="shared" ref="I2:I7" si="0">H2/G2*100</f>
        <v>55.454545454545453</v>
      </c>
      <c r="J2" s="7">
        <v>85308</v>
      </c>
      <c r="K2" s="7">
        <v>30850</v>
      </c>
      <c r="L2" s="7">
        <f t="shared" ref="L2:L7" si="1">G2-K2</f>
        <v>46150</v>
      </c>
      <c r="M2" s="7">
        <v>58119.53125</v>
      </c>
      <c r="N2" s="22">
        <f t="shared" ref="N2:N7" si="2">L2/M2</f>
        <v>0.79405320393047729</v>
      </c>
      <c r="O2" s="27">
        <v>972</v>
      </c>
      <c r="P2" s="32">
        <f t="shared" ref="P2:P7" si="3">L2/O2</f>
        <v>47.479423868312757</v>
      </c>
      <c r="Q2" s="37" t="s">
        <v>23</v>
      </c>
      <c r="R2" s="42">
        <f>ABS(N11-N2)*100</f>
        <v>15.686393905888252</v>
      </c>
      <c r="S2" t="s">
        <v>24</v>
      </c>
      <c r="U2" t="s">
        <v>25</v>
      </c>
    </row>
    <row r="3" spans="1:45" x14ac:dyDescent="0.25">
      <c r="A3" t="s">
        <v>31</v>
      </c>
      <c r="B3" t="s">
        <v>32</v>
      </c>
      <c r="C3" s="17">
        <v>45012</v>
      </c>
      <c r="D3" s="7">
        <v>175000</v>
      </c>
      <c r="E3" t="s">
        <v>21</v>
      </c>
      <c r="F3" t="s">
        <v>22</v>
      </c>
      <c r="G3" s="7">
        <v>175000</v>
      </c>
      <c r="H3" s="7">
        <v>89100</v>
      </c>
      <c r="I3" s="12">
        <f t="shared" si="0"/>
        <v>50.914285714285711</v>
      </c>
      <c r="J3" s="7">
        <v>178240</v>
      </c>
      <c r="K3" s="7">
        <v>169442</v>
      </c>
      <c r="L3" s="7">
        <f t="shared" si="1"/>
        <v>5558</v>
      </c>
      <c r="M3" s="7">
        <v>12568.5714285714</v>
      </c>
      <c r="N3" s="22">
        <f t="shared" si="2"/>
        <v>0.44221413957717765</v>
      </c>
      <c r="O3" s="27">
        <v>0</v>
      </c>
      <c r="P3" s="32" t="e">
        <f t="shared" si="3"/>
        <v>#DIV/0!</v>
      </c>
      <c r="Q3" s="37" t="s">
        <v>26</v>
      </c>
      <c r="R3" s="42">
        <f>ABS(N11-N3)*100</f>
        <v>19.497512529441714</v>
      </c>
      <c r="U3" t="s">
        <v>27</v>
      </c>
    </row>
    <row r="4" spans="1:45" x14ac:dyDescent="0.25">
      <c r="A4" t="s">
        <v>33</v>
      </c>
      <c r="B4" t="s">
        <v>34</v>
      </c>
      <c r="C4" s="17">
        <v>44995</v>
      </c>
      <c r="D4" s="7">
        <v>290000</v>
      </c>
      <c r="E4" t="s">
        <v>21</v>
      </c>
      <c r="F4" t="s">
        <v>22</v>
      </c>
      <c r="G4" s="7">
        <v>290000</v>
      </c>
      <c r="H4" s="7">
        <v>167100</v>
      </c>
      <c r="I4" s="12">
        <f t="shared" si="0"/>
        <v>57.62068965517242</v>
      </c>
      <c r="J4" s="7">
        <v>334297</v>
      </c>
      <c r="K4" s="7">
        <v>186286</v>
      </c>
      <c r="L4" s="7">
        <f t="shared" si="1"/>
        <v>103714</v>
      </c>
      <c r="M4" s="7">
        <v>157962.64921291359</v>
      </c>
      <c r="N4" s="22">
        <f t="shared" si="2"/>
        <v>0.65657293364462821</v>
      </c>
      <c r="O4" s="27">
        <v>1642</v>
      </c>
      <c r="P4" s="32">
        <f t="shared" si="3"/>
        <v>63.163215590742993</v>
      </c>
      <c r="Q4" s="37" t="s">
        <v>23</v>
      </c>
      <c r="R4" s="42">
        <f>ABS(N11-N4)*100</f>
        <v>1.9383668773033436</v>
      </c>
      <c r="S4" t="s">
        <v>30</v>
      </c>
      <c r="U4" t="s">
        <v>25</v>
      </c>
    </row>
    <row r="5" spans="1:45" x14ac:dyDescent="0.25">
      <c r="A5" t="s">
        <v>35</v>
      </c>
      <c r="B5" t="s">
        <v>36</v>
      </c>
      <c r="C5" s="17">
        <v>44855</v>
      </c>
      <c r="D5" s="7">
        <v>159000</v>
      </c>
      <c r="E5" t="s">
        <v>21</v>
      </c>
      <c r="F5" t="s">
        <v>22</v>
      </c>
      <c r="G5" s="7">
        <v>159000</v>
      </c>
      <c r="H5" s="7">
        <v>96900</v>
      </c>
      <c r="I5" s="12">
        <f t="shared" si="0"/>
        <v>60.943396226415089</v>
      </c>
      <c r="J5" s="7">
        <v>193831</v>
      </c>
      <c r="K5" s="7">
        <v>23520</v>
      </c>
      <c r="L5" s="7">
        <f t="shared" si="1"/>
        <v>135480</v>
      </c>
      <c r="M5" s="7">
        <v>181762</v>
      </c>
      <c r="N5" s="22">
        <f t="shared" si="2"/>
        <v>0.74537031942870347</v>
      </c>
      <c r="O5" s="27">
        <v>1372</v>
      </c>
      <c r="P5" s="32">
        <f t="shared" si="3"/>
        <v>98.746355685131192</v>
      </c>
      <c r="Q5" s="37" t="s">
        <v>23</v>
      </c>
      <c r="R5" s="42">
        <f>ABS(N11-N5)*100</f>
        <v>10.818105455710869</v>
      </c>
      <c r="S5" t="s">
        <v>24</v>
      </c>
      <c r="U5" t="s">
        <v>25</v>
      </c>
    </row>
    <row r="6" spans="1:45" x14ac:dyDescent="0.25">
      <c r="A6" t="s">
        <v>37</v>
      </c>
      <c r="B6" t="s">
        <v>38</v>
      </c>
      <c r="C6" s="17">
        <v>45217</v>
      </c>
      <c r="D6" s="7">
        <v>80000</v>
      </c>
      <c r="E6" t="s">
        <v>21</v>
      </c>
      <c r="F6" t="s">
        <v>22</v>
      </c>
      <c r="G6" s="7">
        <v>80000</v>
      </c>
      <c r="H6" s="7">
        <v>50600</v>
      </c>
      <c r="I6" s="12">
        <f t="shared" si="0"/>
        <v>63.249999999999993</v>
      </c>
      <c r="J6" s="7">
        <v>101164</v>
      </c>
      <c r="K6" s="7">
        <v>42175</v>
      </c>
      <c r="L6" s="7">
        <f t="shared" si="1"/>
        <v>37825</v>
      </c>
      <c r="M6" s="7">
        <v>62955.17578125</v>
      </c>
      <c r="N6" s="22">
        <f t="shared" si="2"/>
        <v>0.60082430921057739</v>
      </c>
      <c r="O6" s="27">
        <v>889</v>
      </c>
      <c r="P6" s="32">
        <f t="shared" si="3"/>
        <v>42.54780652418448</v>
      </c>
      <c r="Q6" s="37" t="s">
        <v>23</v>
      </c>
      <c r="R6" s="42">
        <f>ABS(N11-N6)*100</f>
        <v>3.6364955661017384</v>
      </c>
      <c r="S6" t="s">
        <v>30</v>
      </c>
      <c r="U6" t="s">
        <v>25</v>
      </c>
    </row>
    <row r="7" spans="1:45" x14ac:dyDescent="0.25">
      <c r="A7" t="s">
        <v>39</v>
      </c>
      <c r="B7" t="s">
        <v>40</v>
      </c>
      <c r="C7" s="17">
        <v>44705</v>
      </c>
      <c r="D7" s="7">
        <v>75000</v>
      </c>
      <c r="E7" t="s">
        <v>21</v>
      </c>
      <c r="F7" t="s">
        <v>22</v>
      </c>
      <c r="G7" s="7">
        <v>75000</v>
      </c>
      <c r="H7" s="7">
        <v>44000</v>
      </c>
      <c r="I7" s="12">
        <f t="shared" si="0"/>
        <v>58.666666666666664</v>
      </c>
      <c r="J7" s="7">
        <v>87936</v>
      </c>
      <c r="K7" s="7">
        <v>53589</v>
      </c>
      <c r="L7" s="7">
        <f t="shared" si="1"/>
        <v>21411</v>
      </c>
      <c r="M7" s="7">
        <v>36656.3515625</v>
      </c>
      <c r="N7" s="22">
        <f t="shared" si="2"/>
        <v>0.58410068343800414</v>
      </c>
      <c r="O7" s="27">
        <v>1092</v>
      </c>
      <c r="P7" s="32">
        <f t="shared" si="3"/>
        <v>19.607142857142858</v>
      </c>
      <c r="Q7" s="37" t="s">
        <v>23</v>
      </c>
      <c r="R7" s="42">
        <f>ABS(N11-N7)*100</f>
        <v>5.3088581433590631</v>
      </c>
      <c r="S7" t="s">
        <v>24</v>
      </c>
      <c r="U7" t="s">
        <v>25</v>
      </c>
    </row>
    <row r="8" spans="1:45" ht="15.75" thickBot="1" x14ac:dyDescent="0.3">
      <c r="Q8" s="37"/>
    </row>
    <row r="9" spans="1:45" ht="15.75" thickTop="1" x14ac:dyDescent="0.25">
      <c r="A9" s="3"/>
      <c r="B9" s="3"/>
      <c r="C9" s="18" t="s">
        <v>41</v>
      </c>
      <c r="D9" s="8">
        <f>+SUM(D2:D8)</f>
        <v>856000</v>
      </c>
      <c r="E9" s="3"/>
      <c r="F9" s="3"/>
      <c r="G9" s="8">
        <f>+SUM(G2:G8)</f>
        <v>856000</v>
      </c>
      <c r="H9" s="8">
        <f>+SUM(H2:H8)</f>
        <v>490400</v>
      </c>
      <c r="I9" s="13"/>
      <c r="J9" s="8">
        <f>+SUM(J2:J8)</f>
        <v>980776</v>
      </c>
      <c r="K9" s="8"/>
      <c r="L9" s="8">
        <f>+SUM(L2:L8)</f>
        <v>350138</v>
      </c>
      <c r="M9" s="8">
        <f>+SUM(M2:M8)</f>
        <v>510024.27923523501</v>
      </c>
      <c r="N9" s="23"/>
      <c r="O9" s="28"/>
      <c r="P9" s="33" t="e">
        <f>AVERAGE(P2:P8)</f>
        <v>#DIV/0!</v>
      </c>
      <c r="Q9" s="38"/>
      <c r="R9" s="43">
        <f>ABS(N11-N10)*100</f>
        <v>4.9323150821675039</v>
      </c>
      <c r="S9" s="3"/>
      <c r="T9" s="3"/>
      <c r="U9" s="3"/>
    </row>
    <row r="10" spans="1:45" x14ac:dyDescent="0.25">
      <c r="A10" s="4"/>
      <c r="B10" s="4"/>
      <c r="C10" s="19"/>
      <c r="D10" s="9"/>
      <c r="E10" s="4"/>
      <c r="F10" s="4"/>
      <c r="G10" s="9"/>
      <c r="H10" s="9" t="s">
        <v>42</v>
      </c>
      <c r="I10" s="14">
        <f>H9/G9*100</f>
        <v>57.289719626168221</v>
      </c>
      <c r="J10" s="9"/>
      <c r="K10" s="9"/>
      <c r="L10" s="9"/>
      <c r="M10" s="9" t="s">
        <v>43</v>
      </c>
      <c r="N10" s="24">
        <f>L9/M9</f>
        <v>0.68651241569326982</v>
      </c>
      <c r="O10" s="29"/>
      <c r="P10" s="34" t="s">
        <v>44</v>
      </c>
      <c r="Q10" s="39">
        <f>STDEV(N2:N8)</f>
        <v>0.12557170821462263</v>
      </c>
      <c r="R10" s="44"/>
      <c r="S10" s="4"/>
      <c r="T10" s="4"/>
      <c r="U10" s="4"/>
    </row>
    <row r="11" spans="1:45" x14ac:dyDescent="0.25">
      <c r="A11" s="5"/>
      <c r="B11" s="5"/>
      <c r="C11" s="20"/>
      <c r="D11" s="10"/>
      <c r="E11" s="5"/>
      <c r="F11" s="5"/>
      <c r="G11" s="10"/>
      <c r="H11" s="10" t="s">
        <v>45</v>
      </c>
      <c r="I11" s="15">
        <f>STDEV(I2:I8)</f>
        <v>4.3192710412498325</v>
      </c>
      <c r="J11" s="10"/>
      <c r="K11" s="10"/>
      <c r="L11" s="10"/>
      <c r="M11" s="10" t="s">
        <v>46</v>
      </c>
      <c r="N11" s="25">
        <f>AVERAGE(N2:N8)</f>
        <v>0.63718926487159477</v>
      </c>
      <c r="O11" s="30"/>
      <c r="P11" s="35" t="s">
        <v>47</v>
      </c>
      <c r="Q11" s="46">
        <f>AVERAGE(R2:R8)</f>
        <v>9.4809554129674964</v>
      </c>
      <c r="R11" s="45" t="s">
        <v>48</v>
      </c>
      <c r="S11" s="5">
        <f>+(Q11/N11)</f>
        <v>14.879339523835325</v>
      </c>
      <c r="T11" s="5"/>
      <c r="U11" s="5"/>
    </row>
    <row r="14" spans="1:45" x14ac:dyDescent="0.25">
      <c r="M14" s="47" t="s">
        <v>50</v>
      </c>
      <c r="P14" s="32" t="s">
        <v>49</v>
      </c>
    </row>
    <row r="16" spans="1:45" x14ac:dyDescent="0.25">
      <c r="M16" s="7" t="s">
        <v>51</v>
      </c>
    </row>
  </sheetData>
  <conditionalFormatting sqref="A2:U8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&amp;LAgriculture
&amp;CGladwin Township&amp;R2026
ECF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E.C.F.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Cuddie</dc:creator>
  <cp:lastModifiedBy>Corey Cuddie</cp:lastModifiedBy>
  <cp:lastPrinted>2026-01-21T18:56:57Z</cp:lastPrinted>
  <dcterms:created xsi:type="dcterms:W3CDTF">2026-01-12T18:31:46Z</dcterms:created>
  <dcterms:modified xsi:type="dcterms:W3CDTF">2026-02-04T15:13:22Z</dcterms:modified>
</cp:coreProperties>
</file>